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FISKALNA 2013 - 2023\0.fiskalna 2024\usporedba plana i izvršenja  2023\"/>
    </mc:Choice>
  </mc:AlternateContent>
  <bookViews>
    <workbookView xWindow="0" yWindow="0" windowWidth="28800" windowHeight="11700" activeTab="3"/>
  </bookViews>
  <sheets>
    <sheet name="SAŽETAK" sheetId="1" r:id="rId1"/>
    <sheet name=" Račun prihoda i rashoda" sheetId="3" r:id="rId2"/>
    <sheet name="Rashodi prema funkcijskoj kl" sheetId="5" r:id="rId3"/>
    <sheet name="POSEBNI DIO" sheetId="8" r:id="rId4"/>
    <sheet name="KONTROLNA TABLICA" sheetId="9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" i="9" l="1"/>
  <c r="E45" i="9"/>
  <c r="E47" i="9" s="1"/>
  <c r="E49" i="9" s="1"/>
  <c r="E43" i="9"/>
  <c r="E39" i="9"/>
  <c r="E35" i="9"/>
  <c r="E31" i="9"/>
  <c r="E27" i="9"/>
  <c r="E23" i="9"/>
  <c r="E19" i="9"/>
  <c r="E15" i="9"/>
  <c r="E11" i="9"/>
  <c r="H196" i="8"/>
  <c r="H192" i="8"/>
  <c r="H188" i="8"/>
  <c r="H187" i="8"/>
  <c r="H186" i="8" s="1"/>
  <c r="H184" i="8"/>
  <c r="H183" i="8" s="1"/>
  <c r="H179" i="8"/>
  <c r="H178" i="8" s="1"/>
  <c r="H175" i="8"/>
  <c r="H174" i="8"/>
  <c r="H171" i="8"/>
  <c r="H170" i="8"/>
  <c r="H169" i="8" s="1"/>
  <c r="H167" i="8"/>
  <c r="H166" i="8" s="1"/>
  <c r="H165" i="8" s="1"/>
  <c r="H163" i="8"/>
  <c r="H162" i="8"/>
  <c r="H160" i="8"/>
  <c r="H159" i="8"/>
  <c r="H156" i="8"/>
  <c r="H155" i="8"/>
  <c r="H153" i="8"/>
  <c r="H152" i="8" s="1"/>
  <c r="H151" i="8" s="1"/>
  <c r="H149" i="8"/>
  <c r="H148" i="8"/>
  <c r="H147" i="8" s="1"/>
  <c r="H145" i="8"/>
  <c r="H143" i="8"/>
  <c r="H137" i="8"/>
  <c r="H130" i="8"/>
  <c r="H126" i="8"/>
  <c r="H125" i="8" s="1"/>
  <c r="H121" i="8"/>
  <c r="H115" i="8" s="1"/>
  <c r="H116" i="8"/>
  <c r="H103" i="8"/>
  <c r="H102" i="8" s="1"/>
  <c r="H95" i="8"/>
  <c r="H94" i="8"/>
  <c r="H93" i="8" s="1"/>
  <c r="H92" i="8" s="1"/>
  <c r="H90" i="8"/>
  <c r="H89" i="8" s="1"/>
  <c r="H88" i="8" s="1"/>
  <c r="H86" i="8"/>
  <c r="H85" i="8" s="1"/>
  <c r="H83" i="8"/>
  <c r="H82" i="8" s="1"/>
  <c r="H79" i="8"/>
  <c r="H78" i="8"/>
  <c r="H77" i="8" s="1"/>
  <c r="H75" i="8"/>
  <c r="H74" i="8" s="1"/>
  <c r="H72" i="8"/>
  <c r="H71" i="8" s="1"/>
  <c r="H70" i="8" s="1"/>
  <c r="H63" i="8"/>
  <c r="H62" i="8" s="1"/>
  <c r="H61" i="8" s="1"/>
  <c r="H59" i="8"/>
  <c r="H36" i="8"/>
  <c r="H29" i="8"/>
  <c r="H28" i="8" s="1"/>
  <c r="H27" i="8" s="1"/>
  <c r="H26" i="8" s="1"/>
  <c r="H25" i="8" s="1"/>
  <c r="H23" i="8"/>
  <c r="H22" i="8" s="1"/>
  <c r="H21" i="8" s="1"/>
  <c r="H20" i="8" s="1"/>
  <c r="H19" i="8" s="1"/>
  <c r="H15" i="8"/>
  <c r="H14" i="8" s="1"/>
  <c r="H13" i="8" s="1"/>
  <c r="H12" i="8" s="1"/>
  <c r="H11" i="8" s="1"/>
  <c r="G69" i="3"/>
  <c r="G63" i="3"/>
  <c r="G62" i="3" s="1"/>
  <c r="G59" i="3"/>
  <c r="G55" i="3"/>
  <c r="G52" i="3"/>
  <c r="G43" i="3"/>
  <c r="G40" i="3"/>
  <c r="G30" i="3"/>
  <c r="G29" i="3" s="1"/>
  <c r="G25" i="3"/>
  <c r="G22" i="3"/>
  <c r="G20" i="3"/>
  <c r="G18" i="3"/>
  <c r="G13" i="3" s="1"/>
  <c r="G12" i="3" s="1"/>
  <c r="G14" i="3"/>
  <c r="D13" i="5"/>
  <c r="D12" i="5" s="1"/>
  <c r="G30" i="1"/>
  <c r="H14" i="1"/>
  <c r="H30" i="1" s="1"/>
  <c r="H11" i="1"/>
  <c r="H8" i="1"/>
  <c r="H173" i="8" l="1"/>
  <c r="H129" i="8"/>
  <c r="H128" i="8" s="1"/>
  <c r="H191" i="8"/>
  <c r="H190" i="8" s="1"/>
  <c r="H158" i="8"/>
  <c r="H35" i="8"/>
  <c r="H34" i="8" s="1"/>
  <c r="H33" i="8" s="1"/>
  <c r="H32" i="8" s="1"/>
  <c r="H101" i="8"/>
  <c r="H100" i="8" s="1"/>
  <c r="H99" i="8" s="1"/>
  <c r="H98" i="8" s="1"/>
  <c r="H69" i="8"/>
  <c r="H68" i="8" s="1"/>
  <c r="H18" i="8" s="1"/>
  <c r="H10" i="8" s="1"/>
  <c r="G39" i="3"/>
  <c r="G38" i="3" s="1"/>
  <c r="H9" i="8" l="1"/>
  <c r="F88" i="8"/>
  <c r="G88" i="8" s="1"/>
  <c r="F89" i="8"/>
  <c r="G89" i="8" s="1"/>
  <c r="F90" i="8"/>
  <c r="G90" i="8" s="1"/>
  <c r="F91" i="8"/>
  <c r="G91" i="8" s="1"/>
  <c r="F74" i="8"/>
  <c r="G74" i="8" s="1"/>
  <c r="F75" i="8"/>
  <c r="F76" i="8"/>
  <c r="G76" i="8" s="1"/>
  <c r="J24" i="8"/>
  <c r="I23" i="8"/>
  <c r="I24" i="8"/>
  <c r="G23" i="8"/>
  <c r="G22" i="8" s="1"/>
  <c r="F23" i="8"/>
  <c r="F22" i="8" s="1"/>
  <c r="J23" i="8" l="1"/>
  <c r="I22" i="8"/>
  <c r="F21" i="8"/>
  <c r="J22" i="8"/>
  <c r="G21" i="8"/>
  <c r="J90" i="8"/>
  <c r="I90" i="8"/>
  <c r="I89" i="8"/>
  <c r="I91" i="8"/>
  <c r="J91" i="8"/>
  <c r="I75" i="8"/>
  <c r="J76" i="8"/>
  <c r="G75" i="8"/>
  <c r="J74" i="8"/>
  <c r="I74" i="8"/>
  <c r="F59" i="3"/>
  <c r="E59" i="3"/>
  <c r="G20" i="8" l="1"/>
  <c r="J21" i="8"/>
  <c r="I21" i="8"/>
  <c r="F20" i="8"/>
  <c r="I76" i="8"/>
  <c r="J89" i="8"/>
  <c r="J75" i="8"/>
  <c r="F19" i="8" l="1"/>
  <c r="I19" i="8" s="1"/>
  <c r="I20" i="8"/>
  <c r="J20" i="8"/>
  <c r="G19" i="8"/>
  <c r="J19" i="8" s="1"/>
  <c r="J88" i="8"/>
  <c r="I88" i="8"/>
  <c r="D15" i="9" l="1"/>
  <c r="C15" i="9"/>
  <c r="G49" i="9" l="1"/>
  <c r="F10" i="9"/>
  <c r="F13" i="9"/>
  <c r="F14" i="9"/>
  <c r="F17" i="9"/>
  <c r="F18" i="9"/>
  <c r="F19" i="9"/>
  <c r="F21" i="9"/>
  <c r="F22" i="9"/>
  <c r="F23" i="9"/>
  <c r="F25" i="9"/>
  <c r="F26" i="9"/>
  <c r="F29" i="9"/>
  <c r="F30" i="9"/>
  <c r="F33" i="9"/>
  <c r="F34" i="9"/>
  <c r="F37" i="9"/>
  <c r="F38" i="9"/>
  <c r="F39" i="9"/>
  <c r="F41" i="9"/>
  <c r="F42" i="9"/>
  <c r="F48" i="9"/>
  <c r="F49" i="9"/>
  <c r="F9" i="9"/>
  <c r="G10" i="9"/>
  <c r="G13" i="9"/>
  <c r="G14" i="9"/>
  <c r="G17" i="9"/>
  <c r="G18" i="9"/>
  <c r="G19" i="9"/>
  <c r="G21" i="9"/>
  <c r="G22" i="9"/>
  <c r="G25" i="9"/>
  <c r="G26" i="9"/>
  <c r="G29" i="9"/>
  <c r="G30" i="9"/>
  <c r="G31" i="9"/>
  <c r="G33" i="9"/>
  <c r="G34" i="9"/>
  <c r="G37" i="9"/>
  <c r="G38" i="9"/>
  <c r="G41" i="9"/>
  <c r="G42" i="9"/>
  <c r="G48" i="9"/>
  <c r="G9" i="9"/>
  <c r="D46" i="9"/>
  <c r="G46" i="9"/>
  <c r="D45" i="9"/>
  <c r="C46" i="9"/>
  <c r="C45" i="9"/>
  <c r="C47" i="9" s="1"/>
  <c r="D23" i="9"/>
  <c r="G23" i="9" s="1"/>
  <c r="C23" i="9"/>
  <c r="D43" i="9"/>
  <c r="C43" i="9"/>
  <c r="F43" i="9" s="1"/>
  <c r="D39" i="9"/>
  <c r="G39" i="9" s="1"/>
  <c r="C39" i="9"/>
  <c r="D35" i="9"/>
  <c r="G35" i="9" s="1"/>
  <c r="C35" i="9"/>
  <c r="F35" i="9" s="1"/>
  <c r="D31" i="9"/>
  <c r="C31" i="9"/>
  <c r="F31" i="9" s="1"/>
  <c r="D27" i="9"/>
  <c r="G27" i="9" s="1"/>
  <c r="C27" i="9"/>
  <c r="F27" i="9" s="1"/>
  <c r="D19" i="9"/>
  <c r="C19" i="9"/>
  <c r="F15" i="9"/>
  <c r="D11" i="9"/>
  <c r="G11" i="9" s="1"/>
  <c r="C11" i="9"/>
  <c r="F11" i="9" s="1"/>
  <c r="D47" i="9" l="1"/>
  <c r="G15" i="9"/>
  <c r="F46" i="9"/>
  <c r="F47" i="9"/>
  <c r="G43" i="9"/>
  <c r="G45" i="9"/>
  <c r="F45" i="9"/>
  <c r="G47" i="9"/>
  <c r="E14" i="5" l="1"/>
  <c r="F14" i="5"/>
  <c r="E15" i="5"/>
  <c r="F15" i="5"/>
  <c r="E16" i="5"/>
  <c r="F16" i="5"/>
  <c r="E63" i="3" l="1"/>
  <c r="F30" i="1" l="1"/>
  <c r="H41" i="3" l="1"/>
  <c r="I41" i="3"/>
  <c r="H42" i="3"/>
  <c r="I42" i="3"/>
  <c r="H44" i="3"/>
  <c r="I44" i="3"/>
  <c r="H45" i="3"/>
  <c r="I45" i="3"/>
  <c r="H46" i="3"/>
  <c r="I46" i="3"/>
  <c r="H47" i="3"/>
  <c r="I47" i="3"/>
  <c r="H49" i="3"/>
  <c r="I49" i="3"/>
  <c r="H50" i="3"/>
  <c r="I50" i="3"/>
  <c r="H51" i="3"/>
  <c r="I51" i="3"/>
  <c r="I53" i="3"/>
  <c r="H54" i="3"/>
  <c r="I54" i="3"/>
  <c r="H56" i="3"/>
  <c r="I56" i="3"/>
  <c r="H57" i="3"/>
  <c r="I57" i="3"/>
  <c r="H58" i="3"/>
  <c r="I58" i="3"/>
  <c r="H59" i="3"/>
  <c r="I59" i="3"/>
  <c r="H60" i="3"/>
  <c r="I60" i="3"/>
  <c r="H61" i="3"/>
  <c r="I61" i="3"/>
  <c r="H63" i="3"/>
  <c r="H64" i="3"/>
  <c r="I64" i="3"/>
  <c r="H65" i="3"/>
  <c r="I65" i="3"/>
  <c r="H66" i="3"/>
  <c r="I66" i="3"/>
  <c r="H67" i="3"/>
  <c r="I67" i="3"/>
  <c r="H68" i="3"/>
  <c r="I68" i="3"/>
  <c r="H70" i="3"/>
  <c r="I70" i="3"/>
  <c r="E55" i="3"/>
  <c r="H55" i="3" s="1"/>
  <c r="E43" i="3"/>
  <c r="F40" i="3" l="1"/>
  <c r="I40" i="3" s="1"/>
  <c r="E53" i="3"/>
  <c r="E69" i="3"/>
  <c r="E40" i="3"/>
  <c r="H40" i="3" s="1"/>
  <c r="F69" i="3"/>
  <c r="I15" i="3"/>
  <c r="I16" i="3"/>
  <c r="I17" i="3"/>
  <c r="I19" i="3"/>
  <c r="I21" i="3"/>
  <c r="I23" i="3"/>
  <c r="I24" i="3"/>
  <c r="I26" i="3"/>
  <c r="I27" i="3"/>
  <c r="I28" i="3"/>
  <c r="I31" i="3"/>
  <c r="H15" i="3"/>
  <c r="H16" i="3"/>
  <c r="H17" i="3"/>
  <c r="H19" i="3"/>
  <c r="H21" i="3"/>
  <c r="H23" i="3"/>
  <c r="H24" i="3"/>
  <c r="H26" i="3"/>
  <c r="H27" i="3"/>
  <c r="H28" i="3"/>
  <c r="H31" i="3"/>
  <c r="F18" i="3"/>
  <c r="E18" i="3"/>
  <c r="E62" i="3" l="1"/>
  <c r="H62" i="3" s="1"/>
  <c r="H69" i="3"/>
  <c r="F63" i="3"/>
  <c r="I63" i="3" s="1"/>
  <c r="I69" i="3"/>
  <c r="E52" i="3"/>
  <c r="H52" i="3" s="1"/>
  <c r="H53" i="3"/>
  <c r="H18" i="3"/>
  <c r="I18" i="3"/>
  <c r="J16" i="8"/>
  <c r="J30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60" i="8"/>
  <c r="J64" i="8"/>
  <c r="J65" i="8"/>
  <c r="J66" i="8"/>
  <c r="J73" i="8"/>
  <c r="J80" i="8"/>
  <c r="J84" i="8"/>
  <c r="J87" i="8"/>
  <c r="J96" i="8"/>
  <c r="J104" i="8"/>
  <c r="J105" i="8"/>
  <c r="J106" i="8"/>
  <c r="J107" i="8"/>
  <c r="J108" i="8"/>
  <c r="J109" i="8"/>
  <c r="J110" i="8"/>
  <c r="J111" i="8"/>
  <c r="J112" i="8"/>
  <c r="J113" i="8"/>
  <c r="J114" i="8"/>
  <c r="J117" i="8"/>
  <c r="J118" i="8"/>
  <c r="J119" i="8"/>
  <c r="J120" i="8"/>
  <c r="J122" i="8"/>
  <c r="J123" i="8"/>
  <c r="J124" i="8"/>
  <c r="J127" i="8"/>
  <c r="J131" i="8"/>
  <c r="J132" i="8"/>
  <c r="J133" i="8"/>
  <c r="J134" i="8"/>
  <c r="J135" i="8"/>
  <c r="J136" i="8"/>
  <c r="J138" i="8"/>
  <c r="J139" i="8"/>
  <c r="J140" i="8"/>
  <c r="J141" i="8"/>
  <c r="J144" i="8"/>
  <c r="J146" i="8"/>
  <c r="J150" i="8"/>
  <c r="J154" i="8"/>
  <c r="J157" i="8"/>
  <c r="J161" i="8"/>
  <c r="J164" i="8"/>
  <c r="J168" i="8"/>
  <c r="J172" i="8"/>
  <c r="J176" i="8"/>
  <c r="J177" i="8"/>
  <c r="J180" i="8"/>
  <c r="J181" i="8"/>
  <c r="J182" i="8"/>
  <c r="J184" i="8"/>
  <c r="J185" i="8"/>
  <c r="J189" i="8"/>
  <c r="J197" i="8"/>
  <c r="J198" i="8"/>
  <c r="J199" i="8"/>
  <c r="F16" i="8" l="1"/>
  <c r="I16" i="8" s="1"/>
  <c r="F30" i="8"/>
  <c r="I30" i="8" s="1"/>
  <c r="F37" i="8"/>
  <c r="I37" i="8" s="1"/>
  <c r="F38" i="8"/>
  <c r="I38" i="8" s="1"/>
  <c r="F39" i="8"/>
  <c r="I39" i="8" s="1"/>
  <c r="F40" i="8"/>
  <c r="I40" i="8" s="1"/>
  <c r="F41" i="8"/>
  <c r="I41" i="8" s="1"/>
  <c r="F42" i="8"/>
  <c r="I42" i="8" s="1"/>
  <c r="F43" i="8"/>
  <c r="I43" i="8" s="1"/>
  <c r="F44" i="8"/>
  <c r="I44" i="8" s="1"/>
  <c r="F45" i="8"/>
  <c r="I45" i="8" s="1"/>
  <c r="F46" i="8"/>
  <c r="I46" i="8" s="1"/>
  <c r="F47" i="8"/>
  <c r="I47" i="8" s="1"/>
  <c r="F48" i="8"/>
  <c r="I48" i="8" s="1"/>
  <c r="F49" i="8"/>
  <c r="I49" i="8" s="1"/>
  <c r="F50" i="8"/>
  <c r="I50" i="8" s="1"/>
  <c r="F51" i="8"/>
  <c r="I51" i="8" s="1"/>
  <c r="F52" i="8"/>
  <c r="I52" i="8" s="1"/>
  <c r="F53" i="8"/>
  <c r="I53" i="8" s="1"/>
  <c r="F54" i="8"/>
  <c r="I54" i="8" s="1"/>
  <c r="F55" i="8"/>
  <c r="I55" i="8" s="1"/>
  <c r="F56" i="8"/>
  <c r="I56" i="8" s="1"/>
  <c r="F57" i="8"/>
  <c r="I57" i="8" s="1"/>
  <c r="F58" i="8"/>
  <c r="I58" i="8" s="1"/>
  <c r="F60" i="8"/>
  <c r="I60" i="8" s="1"/>
  <c r="F64" i="8"/>
  <c r="I64" i="8" s="1"/>
  <c r="F65" i="8"/>
  <c r="I65" i="8" s="1"/>
  <c r="F66" i="8"/>
  <c r="I66" i="8" s="1"/>
  <c r="F73" i="8"/>
  <c r="I73" i="8" s="1"/>
  <c r="F80" i="8"/>
  <c r="I80" i="8" s="1"/>
  <c r="F84" i="8"/>
  <c r="I84" i="8" s="1"/>
  <c r="F87" i="8"/>
  <c r="I87" i="8" s="1"/>
  <c r="F96" i="8"/>
  <c r="I96" i="8" s="1"/>
  <c r="F104" i="8"/>
  <c r="I104" i="8" s="1"/>
  <c r="F105" i="8"/>
  <c r="I105" i="8" s="1"/>
  <c r="F106" i="8"/>
  <c r="I106" i="8" s="1"/>
  <c r="F107" i="8"/>
  <c r="I107" i="8" s="1"/>
  <c r="F108" i="8"/>
  <c r="I108" i="8" s="1"/>
  <c r="F109" i="8"/>
  <c r="I109" i="8" s="1"/>
  <c r="F110" i="8"/>
  <c r="I110" i="8" s="1"/>
  <c r="F111" i="8"/>
  <c r="I111" i="8" s="1"/>
  <c r="F112" i="8"/>
  <c r="I112" i="8" s="1"/>
  <c r="F114" i="8"/>
  <c r="I114" i="8" s="1"/>
  <c r="F117" i="8"/>
  <c r="I117" i="8" s="1"/>
  <c r="F118" i="8"/>
  <c r="I118" i="8" s="1"/>
  <c r="F119" i="8"/>
  <c r="I119" i="8" s="1"/>
  <c r="F120" i="8"/>
  <c r="I120" i="8" s="1"/>
  <c r="F122" i="8"/>
  <c r="I122" i="8" s="1"/>
  <c r="F124" i="8"/>
  <c r="I124" i="8" s="1"/>
  <c r="F127" i="8"/>
  <c r="I127" i="8" s="1"/>
  <c r="F131" i="8"/>
  <c r="I131" i="8" s="1"/>
  <c r="F132" i="8"/>
  <c r="I132" i="8" s="1"/>
  <c r="F133" i="8"/>
  <c r="I133" i="8" s="1"/>
  <c r="F134" i="8"/>
  <c r="I134" i="8" s="1"/>
  <c r="F135" i="8"/>
  <c r="I135" i="8" s="1"/>
  <c r="F136" i="8"/>
  <c r="I136" i="8" s="1"/>
  <c r="F138" i="8"/>
  <c r="I138" i="8" s="1"/>
  <c r="F139" i="8"/>
  <c r="I139" i="8" s="1"/>
  <c r="F140" i="8"/>
  <c r="I140" i="8" s="1"/>
  <c r="F141" i="8"/>
  <c r="I141" i="8" s="1"/>
  <c r="F142" i="8"/>
  <c r="I142" i="8" s="1"/>
  <c r="F144" i="8"/>
  <c r="I144" i="8" s="1"/>
  <c r="F145" i="8"/>
  <c r="F146" i="8"/>
  <c r="I146" i="8" s="1"/>
  <c r="F150" i="8"/>
  <c r="I150" i="8" s="1"/>
  <c r="F154" i="8"/>
  <c r="I154" i="8" s="1"/>
  <c r="F157" i="8"/>
  <c r="I157" i="8" s="1"/>
  <c r="F158" i="8"/>
  <c r="F159" i="8"/>
  <c r="F160" i="8"/>
  <c r="F161" i="8"/>
  <c r="I161" i="8" s="1"/>
  <c r="F162" i="8"/>
  <c r="F163" i="8"/>
  <c r="F164" i="8"/>
  <c r="I164" i="8" s="1"/>
  <c r="F165" i="8"/>
  <c r="F166" i="8"/>
  <c r="F167" i="8"/>
  <c r="I167" i="8" s="1"/>
  <c r="F168" i="8"/>
  <c r="I168" i="8" s="1"/>
  <c r="F169" i="8"/>
  <c r="F170" i="8"/>
  <c r="F171" i="8"/>
  <c r="F172" i="8"/>
  <c r="I172" i="8" s="1"/>
  <c r="F174" i="8"/>
  <c r="F175" i="8"/>
  <c r="F176" i="8"/>
  <c r="I176" i="8" s="1"/>
  <c r="F177" i="8"/>
  <c r="I177" i="8" s="1"/>
  <c r="F178" i="8"/>
  <c r="F179" i="8"/>
  <c r="F180" i="8"/>
  <c r="I180" i="8" s="1"/>
  <c r="F181" i="8"/>
  <c r="I181" i="8" s="1"/>
  <c r="F182" i="8"/>
  <c r="I182" i="8" s="1"/>
  <c r="F185" i="8"/>
  <c r="I185" i="8" s="1"/>
  <c r="F189" i="8"/>
  <c r="I189" i="8" s="1"/>
  <c r="F193" i="8"/>
  <c r="I193" i="8" s="1"/>
  <c r="F194" i="8"/>
  <c r="I194" i="8" s="1"/>
  <c r="F195" i="8"/>
  <c r="I195" i="8" s="1"/>
  <c r="F197" i="8"/>
  <c r="I197" i="8" s="1"/>
  <c r="F198" i="8"/>
  <c r="I198" i="8" s="1"/>
  <c r="F199" i="8"/>
  <c r="I199" i="8" s="1"/>
  <c r="I159" i="8" l="1"/>
  <c r="G156" i="8"/>
  <c r="E156" i="8"/>
  <c r="F156" i="8" s="1"/>
  <c r="I145" i="8" l="1"/>
  <c r="J145" i="8"/>
  <c r="I156" i="8"/>
  <c r="J156" i="8"/>
  <c r="G151" i="8"/>
  <c r="G183" i="8"/>
  <c r="I179" i="8" l="1"/>
  <c r="I166" i="8"/>
  <c r="J183" i="8"/>
  <c r="J153" i="8"/>
  <c r="G86" i="8"/>
  <c r="G85" i="8" s="1"/>
  <c r="G83" i="8"/>
  <c r="G29" i="8"/>
  <c r="G28" i="8" s="1"/>
  <c r="G27" i="8" s="1"/>
  <c r="G26" i="8" s="1"/>
  <c r="G25" i="8" s="1"/>
  <c r="E72" i="8"/>
  <c r="F72" i="8" s="1"/>
  <c r="G72" i="8"/>
  <c r="I72" i="8" l="1"/>
  <c r="J72" i="8"/>
  <c r="J86" i="8"/>
  <c r="I165" i="8"/>
  <c r="J83" i="8"/>
  <c r="J29" i="8"/>
  <c r="J152" i="8"/>
  <c r="I178" i="8"/>
  <c r="E71" i="8"/>
  <c r="F71" i="8" s="1"/>
  <c r="E184" i="8"/>
  <c r="F184" i="8" s="1"/>
  <c r="I184" i="8" s="1"/>
  <c r="E130" i="8"/>
  <c r="F130" i="8" s="1"/>
  <c r="E137" i="8"/>
  <c r="F137" i="8" s="1"/>
  <c r="E143" i="8"/>
  <c r="F143" i="8" s="1"/>
  <c r="J85" i="8" l="1"/>
  <c r="J28" i="8"/>
  <c r="J151" i="8"/>
  <c r="E183" i="8"/>
  <c r="F183" i="8" s="1"/>
  <c r="I183" i="8" s="1"/>
  <c r="E70" i="8"/>
  <c r="F70" i="8" s="1"/>
  <c r="E129" i="8"/>
  <c r="F129" i="8" s="1"/>
  <c r="G196" i="8"/>
  <c r="G179" i="8"/>
  <c r="E196" i="8"/>
  <c r="F196" i="8" s="1"/>
  <c r="G174" i="8"/>
  <c r="G167" i="8"/>
  <c r="G160" i="8"/>
  <c r="G159" i="8"/>
  <c r="J159" i="8" s="1"/>
  <c r="J174" i="8" l="1"/>
  <c r="I174" i="8"/>
  <c r="E173" i="8"/>
  <c r="F173" i="8" s="1"/>
  <c r="J27" i="8"/>
  <c r="I160" i="8"/>
  <c r="J160" i="8"/>
  <c r="G166" i="8"/>
  <c r="J167" i="8"/>
  <c r="G178" i="8"/>
  <c r="J178" i="8" s="1"/>
  <c r="J179" i="8"/>
  <c r="E155" i="8"/>
  <c r="F155" i="8" s="1"/>
  <c r="E128" i="8"/>
  <c r="F128" i="8" s="1"/>
  <c r="G173" i="8"/>
  <c r="G165" i="8" l="1"/>
  <c r="J165" i="8" s="1"/>
  <c r="J166" i="8"/>
  <c r="J26" i="8"/>
  <c r="I173" i="8"/>
  <c r="J173" i="8"/>
  <c r="E15" i="8"/>
  <c r="F15" i="8" s="1"/>
  <c r="E126" i="8"/>
  <c r="F126" i="8" s="1"/>
  <c r="E149" i="8"/>
  <c r="F149" i="8" s="1"/>
  <c r="E153" i="8"/>
  <c r="F153" i="8" s="1"/>
  <c r="I153" i="8" s="1"/>
  <c r="E188" i="8"/>
  <c r="F188" i="8" s="1"/>
  <c r="E192" i="8"/>
  <c r="F192" i="8" s="1"/>
  <c r="E123" i="8"/>
  <c r="F123" i="8" s="1"/>
  <c r="I123" i="8" s="1"/>
  <c r="E121" i="8"/>
  <c r="F121" i="8" s="1"/>
  <c r="E116" i="8"/>
  <c r="F116" i="8" s="1"/>
  <c r="E103" i="8"/>
  <c r="F103" i="8" s="1"/>
  <c r="E113" i="8"/>
  <c r="F113" i="8" s="1"/>
  <c r="I113" i="8" s="1"/>
  <c r="E95" i="8"/>
  <c r="F95" i="8" s="1"/>
  <c r="E86" i="8"/>
  <c r="F86" i="8" s="1"/>
  <c r="I86" i="8" s="1"/>
  <c r="E83" i="8"/>
  <c r="F83" i="8" s="1"/>
  <c r="I83" i="8" s="1"/>
  <c r="E79" i="8"/>
  <c r="F79" i="8" s="1"/>
  <c r="E29" i="8"/>
  <c r="F29" i="8" s="1"/>
  <c r="I29" i="8" s="1"/>
  <c r="E36" i="8"/>
  <c r="F36" i="8" s="1"/>
  <c r="E59" i="8"/>
  <c r="F59" i="8" s="1"/>
  <c r="E63" i="8"/>
  <c r="F63" i="8" s="1"/>
  <c r="F20" i="3"/>
  <c r="I20" i="3" l="1"/>
  <c r="J25" i="8"/>
  <c r="E14" i="3"/>
  <c r="E152" i="8"/>
  <c r="F152" i="8" s="1"/>
  <c r="I152" i="8" s="1"/>
  <c r="E148" i="8"/>
  <c r="F148" i="8" s="1"/>
  <c r="E125" i="8"/>
  <c r="F125" i="8" s="1"/>
  <c r="E187" i="8"/>
  <c r="F187" i="8" s="1"/>
  <c r="E14" i="8"/>
  <c r="F14" i="8" s="1"/>
  <c r="E35" i="8"/>
  <c r="F35" i="8" s="1"/>
  <c r="E191" i="8"/>
  <c r="F191" i="8" s="1"/>
  <c r="E102" i="8"/>
  <c r="F102" i="8" s="1"/>
  <c r="E93" i="8"/>
  <c r="F93" i="8" s="1"/>
  <c r="E115" i="8"/>
  <c r="F115" i="8" s="1"/>
  <c r="E94" i="8"/>
  <c r="F94" i="8" s="1"/>
  <c r="E82" i="8"/>
  <c r="F82" i="8" s="1"/>
  <c r="E85" i="8"/>
  <c r="F85" i="8" s="1"/>
  <c r="I85" i="8" s="1"/>
  <c r="E78" i="8"/>
  <c r="F78" i="8" s="1"/>
  <c r="E28" i="8"/>
  <c r="F28" i="8" s="1"/>
  <c r="I28" i="8" s="1"/>
  <c r="E62" i="8"/>
  <c r="F62" i="8" s="1"/>
  <c r="F22" i="3"/>
  <c r="I22" i="3" s="1"/>
  <c r="F25" i="3"/>
  <c r="F14" i="3"/>
  <c r="F13" i="3" l="1"/>
  <c r="H14" i="3"/>
  <c r="I14" i="3"/>
  <c r="I25" i="3"/>
  <c r="E151" i="8"/>
  <c r="F151" i="8" s="1"/>
  <c r="I151" i="8" s="1"/>
  <c r="E101" i="8"/>
  <c r="F101" i="8" s="1"/>
  <c r="E190" i="8"/>
  <c r="F190" i="8" s="1"/>
  <c r="E147" i="8"/>
  <c r="F147" i="8" s="1"/>
  <c r="E186" i="8"/>
  <c r="F186" i="8" s="1"/>
  <c r="E13" i="8"/>
  <c r="F13" i="8" s="1"/>
  <c r="E92" i="8"/>
  <c r="F92" i="8" s="1"/>
  <c r="I92" i="8" s="1"/>
  <c r="E27" i="8"/>
  <c r="F27" i="8" s="1"/>
  <c r="I27" i="8" s="1"/>
  <c r="E77" i="8"/>
  <c r="F77" i="8" s="1"/>
  <c r="E61" i="8"/>
  <c r="F61" i="8" s="1"/>
  <c r="I13" i="3" l="1"/>
  <c r="E69" i="8"/>
  <c r="F69" i="8" s="1"/>
  <c r="E68" i="8"/>
  <c r="F68" i="8" s="1"/>
  <c r="E100" i="8"/>
  <c r="F100" i="8" s="1"/>
  <c r="E12" i="8"/>
  <c r="F12" i="8" s="1"/>
  <c r="E26" i="8"/>
  <c r="F26" i="8" s="1"/>
  <c r="I26" i="8" s="1"/>
  <c r="E34" i="8"/>
  <c r="F34" i="8" s="1"/>
  <c r="E99" i="8" l="1"/>
  <c r="F99" i="8" s="1"/>
  <c r="E33" i="8"/>
  <c r="F33" i="8" s="1"/>
  <c r="E11" i="8"/>
  <c r="F11" i="8" s="1"/>
  <c r="E25" i="8"/>
  <c r="F25" i="8" s="1"/>
  <c r="I25" i="8" s="1"/>
  <c r="E98" i="8" l="1"/>
  <c r="F98" i="8" s="1"/>
  <c r="E32" i="8"/>
  <c r="F32" i="8" s="1"/>
  <c r="F11" i="1"/>
  <c r="F8" i="1"/>
  <c r="E18" i="8" l="1"/>
  <c r="F18" i="8" s="1"/>
  <c r="F14" i="1"/>
  <c r="E10" i="8"/>
  <c r="F10" i="8" s="1"/>
  <c r="G195" i="8"/>
  <c r="J195" i="8" s="1"/>
  <c r="G194" i="8"/>
  <c r="J194" i="8" s="1"/>
  <c r="G193" i="8"/>
  <c r="J193" i="8" s="1"/>
  <c r="G142" i="8"/>
  <c r="J142" i="8" s="1"/>
  <c r="E9" i="8" l="1"/>
  <c r="F9" i="8" s="1"/>
  <c r="J196" i="8" l="1"/>
  <c r="I196" i="8"/>
  <c r="G11" i="1" l="1"/>
  <c r="G8" i="1"/>
  <c r="G14" i="1" l="1"/>
  <c r="B13" i="5"/>
  <c r="B12" i="5" s="1"/>
  <c r="C13" i="5"/>
  <c r="C12" i="5" s="1"/>
  <c r="E13" i="5" l="1"/>
  <c r="F13" i="5"/>
  <c r="F12" i="5"/>
  <c r="E12" i="5"/>
  <c r="G192" i="8" l="1"/>
  <c r="G191" i="8" s="1"/>
  <c r="G190" i="8" s="1"/>
  <c r="I192" i="8" l="1"/>
  <c r="J192" i="8"/>
  <c r="I162" i="8"/>
  <c r="I36" i="8"/>
  <c r="F62" i="3"/>
  <c r="I62" i="3" s="1"/>
  <c r="F43" i="3"/>
  <c r="H43" i="3"/>
  <c r="F52" i="3"/>
  <c r="I52" i="3" s="1"/>
  <c r="F55" i="3"/>
  <c r="I55" i="3" s="1"/>
  <c r="I43" i="3" l="1"/>
  <c r="I158" i="8"/>
  <c r="J191" i="8"/>
  <c r="I191" i="8"/>
  <c r="F39" i="3"/>
  <c r="E39" i="3"/>
  <c r="E30" i="3"/>
  <c r="E29" i="3" s="1"/>
  <c r="F30" i="3"/>
  <c r="F29" i="3" s="1"/>
  <c r="F12" i="3" s="1"/>
  <c r="E22" i="3"/>
  <c r="H22" i="3" s="1"/>
  <c r="E20" i="3"/>
  <c r="H20" i="3" s="1"/>
  <c r="E25" i="3"/>
  <c r="H25" i="3" s="1"/>
  <c r="E38" i="3" l="1"/>
  <c r="H38" i="3" s="1"/>
  <c r="H39" i="3"/>
  <c r="F38" i="3"/>
  <c r="I38" i="3" s="1"/>
  <c r="I39" i="3"/>
  <c r="H30" i="3"/>
  <c r="I30" i="3"/>
  <c r="E13" i="3"/>
  <c r="E12" i="3" l="1"/>
  <c r="H13" i="3"/>
  <c r="H29" i="3"/>
  <c r="I29" i="3"/>
  <c r="G15" i="8"/>
  <c r="G14" i="8" s="1"/>
  <c r="G59" i="8"/>
  <c r="G36" i="8"/>
  <c r="J36" i="8" s="1"/>
  <c r="G63" i="8"/>
  <c r="G62" i="8" s="1"/>
  <c r="G61" i="8" s="1"/>
  <c r="G71" i="8"/>
  <c r="G79" i="8"/>
  <c r="G95" i="8"/>
  <c r="G82" i="8" s="1"/>
  <c r="G103" i="8"/>
  <c r="G102" i="8" s="1"/>
  <c r="G116" i="8"/>
  <c r="G121" i="8"/>
  <c r="G126" i="8"/>
  <c r="G125" i="8" s="1"/>
  <c r="G143" i="8"/>
  <c r="G137" i="8"/>
  <c r="G130" i="8"/>
  <c r="G149" i="8"/>
  <c r="G163" i="8"/>
  <c r="G171" i="8"/>
  <c r="G175" i="8"/>
  <c r="G188" i="8"/>
  <c r="H12" i="3" l="1"/>
  <c r="I12" i="3"/>
  <c r="I137" i="8"/>
  <c r="J137" i="8"/>
  <c r="I116" i="8"/>
  <c r="J116" i="8"/>
  <c r="J59" i="8"/>
  <c r="I59" i="8"/>
  <c r="J171" i="8"/>
  <c r="I171" i="8"/>
  <c r="I149" i="8"/>
  <c r="J149" i="8"/>
  <c r="J126" i="8"/>
  <c r="I126" i="8"/>
  <c r="I95" i="8"/>
  <c r="J95" i="8"/>
  <c r="J175" i="8"/>
  <c r="I175" i="8"/>
  <c r="J163" i="8"/>
  <c r="I163" i="8"/>
  <c r="J130" i="8"/>
  <c r="I130" i="8"/>
  <c r="J143" i="8"/>
  <c r="I143" i="8"/>
  <c r="I121" i="8"/>
  <c r="J121" i="8"/>
  <c r="J103" i="8"/>
  <c r="I103" i="8"/>
  <c r="J79" i="8"/>
  <c r="I79" i="8"/>
  <c r="I63" i="8"/>
  <c r="J63" i="8"/>
  <c r="J15" i="8"/>
  <c r="I15" i="8"/>
  <c r="I188" i="8"/>
  <c r="J188" i="8"/>
  <c r="J71" i="8"/>
  <c r="I71" i="8"/>
  <c r="G35" i="8"/>
  <c r="G115" i="8"/>
  <c r="G129" i="8"/>
  <c r="G162" i="8"/>
  <c r="I125" i="8" l="1"/>
  <c r="J125" i="8"/>
  <c r="G158" i="8"/>
  <c r="J158" i="8" s="1"/>
  <c r="J162" i="8"/>
  <c r="J115" i="8"/>
  <c r="I115" i="8"/>
  <c r="J62" i="8"/>
  <c r="I62" i="8"/>
  <c r="J102" i="8"/>
  <c r="I102" i="8"/>
  <c r="J35" i="8"/>
  <c r="I35" i="8"/>
  <c r="J14" i="8"/>
  <c r="I14" i="8"/>
  <c r="I129" i="8"/>
  <c r="J129" i="8"/>
  <c r="J82" i="8"/>
  <c r="I82" i="8"/>
  <c r="G101" i="8"/>
  <c r="G34" i="8"/>
  <c r="G33" i="8" s="1"/>
  <c r="J34" i="8" l="1"/>
  <c r="I34" i="8"/>
  <c r="I101" i="8"/>
  <c r="J101" i="8"/>
  <c r="G187" i="8"/>
  <c r="G186" i="8" s="1"/>
  <c r="G148" i="8"/>
  <c r="I148" i="8" l="1"/>
  <c r="J148" i="8"/>
  <c r="J187" i="8"/>
  <c r="I187" i="8"/>
  <c r="G94" i="8"/>
  <c r="G93" i="8" s="1"/>
  <c r="G92" i="8" s="1"/>
  <c r="J92" i="8" s="1"/>
  <c r="G70" i="8"/>
  <c r="J70" i="8" l="1"/>
  <c r="I70" i="8"/>
  <c r="J186" i="8"/>
  <c r="I186" i="8"/>
  <c r="J94" i="8"/>
  <c r="I94" i="8"/>
  <c r="G170" i="8"/>
  <c r="G169" i="8" s="1"/>
  <c r="G155" i="8"/>
  <c r="G147" i="8"/>
  <c r="G128" i="8"/>
  <c r="G78" i="8"/>
  <c r="G77" i="8" s="1"/>
  <c r="G69" i="8" s="1"/>
  <c r="G32" i="8"/>
  <c r="G18" i="8" s="1"/>
  <c r="J93" i="8" l="1"/>
  <c r="I93" i="8"/>
  <c r="J61" i="8"/>
  <c r="I61" i="8"/>
  <c r="J128" i="8"/>
  <c r="I128" i="8"/>
  <c r="J155" i="8"/>
  <c r="I155" i="8"/>
  <c r="J190" i="8"/>
  <c r="I190" i="8"/>
  <c r="J78" i="8"/>
  <c r="I78" i="8"/>
  <c r="J147" i="8"/>
  <c r="I147" i="8"/>
  <c r="J170" i="8"/>
  <c r="I170" i="8"/>
  <c r="G100" i="8"/>
  <c r="G68" i="8"/>
  <c r="I100" i="8" l="1"/>
  <c r="J100" i="8"/>
  <c r="J33" i="8"/>
  <c r="I33" i="8"/>
  <c r="J77" i="8"/>
  <c r="I77" i="8"/>
  <c r="I169" i="8"/>
  <c r="J169" i="8"/>
  <c r="G13" i="8"/>
  <c r="G12" i="8" s="1"/>
  <c r="G11" i="8" s="1"/>
  <c r="G10" i="8" s="1"/>
  <c r="G9" i="8" s="1"/>
  <c r="I32" i="8" l="1"/>
  <c r="J32" i="8"/>
  <c r="I13" i="8"/>
  <c r="J13" i="8"/>
  <c r="I69" i="8"/>
  <c r="J69" i="8"/>
  <c r="I99" i="8"/>
  <c r="G99" i="8"/>
  <c r="G98" i="8" s="1"/>
  <c r="I12" i="8" l="1"/>
  <c r="J12" i="8"/>
  <c r="J99" i="8"/>
  <c r="J68" i="8"/>
  <c r="I68" i="8"/>
  <c r="J98" i="8"/>
  <c r="I98" i="8"/>
  <c r="J18" i="8" l="1"/>
  <c r="I18" i="8"/>
  <c r="J11" i="8"/>
  <c r="I11" i="8"/>
  <c r="J10" i="8" l="1"/>
  <c r="I10" i="8"/>
  <c r="I9" i="8" l="1"/>
  <c r="J9" i="8"/>
</calcChain>
</file>

<file path=xl/sharedStrings.xml><?xml version="1.0" encoding="utf-8"?>
<sst xmlns="http://schemas.openxmlformats.org/spreadsheetml/2006/main" count="490" uniqueCount="242">
  <si>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</si>
  <si>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</si>
  <si>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</si>
  <si>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</si>
  <si>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</si>
  <si>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</si>
  <si>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</si>
  <si>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</si>
  <si>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</si>
  <si>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</si>
  <si>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</si>
  <si>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</si>
  <si>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</si>
  <si>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</si>
  <si>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</si>
  <si>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</si>
  <si>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</si>
  <si>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</si>
  <si>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</si>
  <si>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</si>
  <si>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</si>
  <si>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</si>
  <si>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</si>
  <si>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</si>
  <si>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</si>
  <si>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</si>
  <si>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</si>
  <si>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</si>
  <si>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</si>
  <si>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</si>
  <si>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</si>
  <si>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</si>
  <si>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</si>
  <si>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NAZIV PROGRAMA</t>
  </si>
  <si>
    <t>A) SAŽETAK RAČUNA PRIHODA I RASHODA</t>
  </si>
  <si>
    <t>B) SAŽETAK RAČUNA FINANCIRANJA</t>
  </si>
  <si>
    <t>UKUPAN DONOS VIŠKA / MANJKA IZ PRETHODNE(IH) GODINE***</t>
  </si>
  <si>
    <t>Plan za 2023.</t>
  </si>
  <si>
    <t>Pomoći iz inozemstva i od subjekata unutar općeg proračuna</t>
  </si>
  <si>
    <t>Prihodi iz nadležnog proračuna i od HZZO-a temeljem ugovornih obveza</t>
  </si>
  <si>
    <t>C) PRENESENI VIŠAK ILI PRENESENI MANJAK I VIŠEGODIŠNJI PLAN URAVNOTEŽENJA</t>
  </si>
  <si>
    <t>09 Obrazovanje</t>
  </si>
  <si>
    <t>092 Srednjoškolsko obrazovanje</t>
  </si>
  <si>
    <t>PROGRAM</t>
  </si>
  <si>
    <t>Program 1003</t>
  </si>
  <si>
    <t>Decentralizirana sredstva -SŠ</t>
  </si>
  <si>
    <t>Službena putovanja</t>
  </si>
  <si>
    <t>Naknade za prijevoz, za rad na terenu i odvojeni život</t>
  </si>
  <si>
    <t>Stručno usavršavanje zaposlenika</t>
  </si>
  <si>
    <t>Uredski materijal i ostali materijalni rashodi</t>
  </si>
  <si>
    <t>Energija</t>
  </si>
  <si>
    <t>Sitni inventar i auto gume</t>
  </si>
  <si>
    <t>Službena, radna i zaštitna odjeća i obuća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</si>
  <si>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</si>
  <si>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</si>
  <si>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</si>
  <si>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</si>
  <si>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</si>
  <si>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</si>
  <si>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</si>
  <si>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</si>
  <si>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</si>
  <si>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</si>
  <si>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</si>
  <si>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</si>
  <si>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</si>
  <si>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</si>
  <si>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Materijal i dijelovi za tekuće i investicijsko održavanje</t>
  </si>
  <si>
    <t>Usluge tekućeg i investicijskog održavanja</t>
  </si>
  <si>
    <t>Tekuće investicijsko održavanje-minimalni standard</t>
  </si>
  <si>
    <t>Tekući projekt T100002</t>
  </si>
  <si>
    <t>Program  1001</t>
  </si>
  <si>
    <t>Tekući projekt T100041</t>
  </si>
  <si>
    <t>E-tehničar</t>
  </si>
  <si>
    <t>Glavni program P16</t>
  </si>
  <si>
    <t>Glavni program P64</t>
  </si>
  <si>
    <t>Programi srednjih škola izvan županijskog proračuna</t>
  </si>
  <si>
    <t>Troškovi sudskih postupaka</t>
  </si>
  <si>
    <t>Administrativno, tehničko i stručno osoblje</t>
  </si>
  <si>
    <t>Izvor financiranja 1.1.</t>
  </si>
  <si>
    <t>Plaće za redovan rad</t>
  </si>
  <si>
    <t>Izvor 5.L</t>
  </si>
  <si>
    <t>Pomoći-SŠ</t>
  </si>
  <si>
    <t>Ostali rashodi za zaposlene</t>
  </si>
  <si>
    <t>Doprinosi  za obvezno zdravstveno osiguranje</t>
  </si>
  <si>
    <t>Pomoći -SŠ</t>
  </si>
  <si>
    <t>Izvor financiranja 6.4</t>
  </si>
  <si>
    <t>Donacije-SŠ</t>
  </si>
  <si>
    <t>Tekući projekt T100003</t>
  </si>
  <si>
    <t>Natjecanja</t>
  </si>
  <si>
    <t>Školski sportski klub</t>
  </si>
  <si>
    <t>Ostale izvanškolske aktivnosti</t>
  </si>
  <si>
    <t>Pomoći- SŠ</t>
  </si>
  <si>
    <t>Oprema škola</t>
  </si>
  <si>
    <t>Uredska oprema i namještaj</t>
  </si>
  <si>
    <t>Knjige</t>
  </si>
  <si>
    <t>Program 1002</t>
  </si>
  <si>
    <t>KAPITALNO ULAGANJE</t>
  </si>
  <si>
    <t>Tekući projekt T100009</t>
  </si>
  <si>
    <t>PROGRAMI SREDNJIH ŠKOLA IZVAN ŽUPANIJSKOG PRORAČUNA</t>
  </si>
  <si>
    <t>Uređaji, strojevi i oprema za ostale namjena</t>
  </si>
  <si>
    <t>Izvor financiranja 5.S.</t>
  </si>
  <si>
    <t>Izvor financiranja 5.L.</t>
  </si>
  <si>
    <t>EU Pomoći- SŠ</t>
  </si>
  <si>
    <t>Glavni program P17</t>
  </si>
  <si>
    <t>Potrebe iznad minimalnog standarda</t>
  </si>
  <si>
    <t>Program 1001</t>
  </si>
  <si>
    <t>ZBROJ UKUPNO</t>
  </si>
  <si>
    <t>SVI PROGRAMI ŠKOLE</t>
  </si>
  <si>
    <t>SVEUKUPNO</t>
  </si>
  <si>
    <t>ŽUPANIJSKA RIZNICA, SVI GLAVNI PROGRAMI</t>
  </si>
  <si>
    <t>Glavni program P52</t>
  </si>
  <si>
    <t>Projekti i programi EU</t>
  </si>
  <si>
    <t>Tekući projekt T100011</t>
  </si>
  <si>
    <t>Ministarstvo poljoprivrede</t>
  </si>
  <si>
    <t>Naknade građanima i kućanstvima u naravi</t>
  </si>
  <si>
    <t xml:space="preserve">UKUPNO </t>
  </si>
  <si>
    <t>PROGRAMI IZVAN ŽUP. PRORAČUNA</t>
  </si>
  <si>
    <t>Prihodi za posebne namjene -SŠ</t>
  </si>
  <si>
    <t>Izvor financiranja 5.Đ.</t>
  </si>
  <si>
    <t>POTICANJE KORIŠTENJA SREDSTAVA IZ FONDOVA EU</t>
  </si>
  <si>
    <t>Minimalni standard u srednjem školstvu i učeničkom domu</t>
  </si>
  <si>
    <t>Izvor financiranja 4.2.</t>
  </si>
  <si>
    <t>Materijal i sirovine</t>
  </si>
  <si>
    <t>Aktivnost A100001</t>
  </si>
  <si>
    <t>Aktivnost A100002</t>
  </si>
  <si>
    <t>TEKUĆE I INVESTICIJSKO ODRŽAVANJE U ŠKOLSTVU</t>
  </si>
  <si>
    <t>Tekuće i investicijsko održavanje u školstvu</t>
  </si>
  <si>
    <t>Izvor financiranja 3.4.</t>
  </si>
  <si>
    <t>Vlastiti prihodi-SŠ</t>
  </si>
  <si>
    <t>Tekuće donacije u novcu</t>
  </si>
  <si>
    <t>Izvor financiranja 3.6.</t>
  </si>
  <si>
    <t>Izvor financiranja 4.M.</t>
  </si>
  <si>
    <t>Plaće za prekovremeni rad</t>
  </si>
  <si>
    <t>Plaće za posebne uvjete rada</t>
  </si>
  <si>
    <t>Doprinosi za obvezno osiguranje u slučaju nezaposlenosti</t>
  </si>
  <si>
    <t>Obveze za zatezne kamate</t>
  </si>
  <si>
    <t>Tekući projekt T100019</t>
  </si>
  <si>
    <t>Nabava udžbenika za učenike</t>
  </si>
  <si>
    <t>Vlastiti prihodi- SŠ</t>
  </si>
  <si>
    <t>Tekući projekt T100021</t>
  </si>
  <si>
    <t>Regionalni centar kompetentnosti u strukovnom obrazovanju u strojarstvu- Industrija 4.0</t>
  </si>
  <si>
    <t>Tekući projekt T100022</t>
  </si>
  <si>
    <t>Školska sportska društva</t>
  </si>
  <si>
    <t>Naknade građanima i kućanstvima na temelju osiguranja i druge naknade</t>
  </si>
  <si>
    <t>Rashodi za nabavu proizvedene dugotrajne imovine</t>
  </si>
  <si>
    <t>Financijski rashodi</t>
  </si>
  <si>
    <t xml:space="preserve">Ostali rashodi </t>
  </si>
  <si>
    <t>5.L.</t>
  </si>
  <si>
    <t>5.S.</t>
  </si>
  <si>
    <t>Prihodi od imovine</t>
  </si>
  <si>
    <t>3.4.</t>
  </si>
  <si>
    <t>Prihodi od upravnih i administrativnih pristojbi,pristojbi po posebnim propisima i naknada</t>
  </si>
  <si>
    <t>4.M.</t>
  </si>
  <si>
    <t>Prihod za posebne namjene</t>
  </si>
  <si>
    <t>Prihodi od prodaje proizvoda i robe te pruženih usluga, prihodi od donacija te povrati po protestiranim jamstvima</t>
  </si>
  <si>
    <t>4.2.</t>
  </si>
  <si>
    <t>Decentralizirana sredstva- SŠ</t>
  </si>
  <si>
    <t>1.1.</t>
  </si>
  <si>
    <t>5.Đ.</t>
  </si>
  <si>
    <t>6.4.</t>
  </si>
  <si>
    <t>Vlastiti izvori</t>
  </si>
  <si>
    <t>Rezultat poslovanja</t>
  </si>
  <si>
    <t>3.6.</t>
  </si>
  <si>
    <t>Vlastiti prihodi-preneseni višak prihoda- SŠ</t>
  </si>
  <si>
    <t>Prihodi za posebne namjene</t>
  </si>
  <si>
    <t>Donacije- SŠ</t>
  </si>
  <si>
    <t>Ostali rashodi</t>
  </si>
  <si>
    <t>096 Dodatne usluge u obrazovanju</t>
  </si>
  <si>
    <t>098 Usluge obrazovanja koje nisu drugdje svrstane</t>
  </si>
  <si>
    <t>Tekući projekt T100005</t>
  </si>
  <si>
    <t>Tekući projekt T100008</t>
  </si>
  <si>
    <t>Nova školska shema voća i povrća te mlijeka i i mliječnih proizvoda</t>
  </si>
  <si>
    <t>ŽUPANIJA ( bez Školske sheme voća )</t>
  </si>
  <si>
    <t>POJAČANI STANDARD U ŠKOLSTVU</t>
  </si>
  <si>
    <t>MINIMALNI STANDARD U SREDNJEM ŠKOLSTVU I UČENIČKOM DOMU</t>
  </si>
  <si>
    <t xml:space="preserve">Izvršenje 2022.         </t>
  </si>
  <si>
    <t>Izvršenje tekuće godine</t>
  </si>
  <si>
    <t>Pomoći iz gradskih proračuna</t>
  </si>
  <si>
    <t>Izvršenje 2022. (u kn)</t>
  </si>
  <si>
    <t>Glavni program P51</t>
  </si>
  <si>
    <t>Kapitalni projekt K100018</t>
  </si>
  <si>
    <t>Kapitalno ulaganja u srednje školstvo</t>
  </si>
  <si>
    <t>SŠ D.Stražimira-izgradnja radionica</t>
  </si>
  <si>
    <t>Rashodi za dodatna ulaganja na nefinancijskom imovini</t>
  </si>
  <si>
    <t>Dodatna ulaganja na građevinskim objektima</t>
  </si>
  <si>
    <t>Tekući projekt T100001</t>
  </si>
  <si>
    <t>Dodatna ulaganja</t>
  </si>
  <si>
    <t>Izvor financiranja 6.4.</t>
  </si>
  <si>
    <t>Materijal i sredstva za čišćenje i održavanje</t>
  </si>
  <si>
    <t>Računala i računalna oprema</t>
  </si>
  <si>
    <t>Premije osiguranja ostale imovine</t>
  </si>
  <si>
    <t>Ostale naknade troškova zaposlenima</t>
  </si>
  <si>
    <t>Tekući projekt T100006</t>
  </si>
  <si>
    <t>Izvanučionična nastava</t>
  </si>
  <si>
    <t>Uredski materijal</t>
  </si>
  <si>
    <t>Vlastiti prihodi - preneseni višak SŠ</t>
  </si>
  <si>
    <t xml:space="preserve">Uredski matarijal </t>
  </si>
  <si>
    <t>ŽUPANIJA ( bez najma ograde )</t>
  </si>
  <si>
    <t>Tekuće donacije u naravi</t>
  </si>
  <si>
    <t>Indeks</t>
  </si>
  <si>
    <t>5=4/2*100</t>
  </si>
  <si>
    <t>6=4/3*100</t>
  </si>
  <si>
    <t xml:space="preserve">Indeks </t>
  </si>
  <si>
    <t>-</t>
  </si>
  <si>
    <t>PREGLED UKUPNIH PRIHODA I RASHODA PO IZVORIMA FINANCIRANJA - kontrolna tablica</t>
  </si>
  <si>
    <t>Oznaka IF</t>
  </si>
  <si>
    <t xml:space="preserve">Naziv izvora financiranja </t>
  </si>
  <si>
    <t xml:space="preserve">Opći prihodi i primici </t>
  </si>
  <si>
    <t xml:space="preserve">PRIHODI </t>
  </si>
  <si>
    <t>RASHODI</t>
  </si>
  <si>
    <t xml:space="preserve">Prihodi za posebne namjene </t>
  </si>
  <si>
    <t xml:space="preserve">Ukupni prihodi </t>
  </si>
  <si>
    <t>Ukupni rashodi</t>
  </si>
  <si>
    <t xml:space="preserve">           Srednje škole Dragutina Stražimira Sveti Ivan Zelina</t>
  </si>
  <si>
    <t>RAZLIKA</t>
  </si>
  <si>
    <t>Decentralizirana sredstva</t>
  </si>
  <si>
    <t>Vlastiti prihodi- preneseni višak prihoda - SŠ</t>
  </si>
  <si>
    <t>Pomoći - SŠ</t>
  </si>
  <si>
    <t>EU Pomoći - SŠ</t>
  </si>
  <si>
    <t>PRIHODI</t>
  </si>
  <si>
    <t>Donacije - SŠ</t>
  </si>
  <si>
    <t>60.675,03</t>
  </si>
  <si>
    <t>Prihodi od Ministarstva poljoprivrede (shema voća)</t>
  </si>
  <si>
    <t>Višak / Manjak prihoda i primitaka</t>
  </si>
  <si>
    <t>Višak / Manjak prihoda i primitaka - preneseni</t>
  </si>
  <si>
    <t>Višak / Manjak prihoda i primitaka raspoloživ u sljedećem razdoblju</t>
  </si>
  <si>
    <t xml:space="preserve">Izvršenje 2022.       </t>
  </si>
  <si>
    <t>Izvršenje 2022.</t>
  </si>
  <si>
    <t>Izvršenje tekuće godine 31.12.2023.</t>
  </si>
  <si>
    <t>MINIMALNI STANDARD U SŠ</t>
  </si>
  <si>
    <t>Aktivnost A100003</t>
  </si>
  <si>
    <t>Energenti</t>
  </si>
  <si>
    <t>Minimalni standard u SŠ</t>
  </si>
  <si>
    <t>Tekući projekt T100040</t>
  </si>
  <si>
    <t xml:space="preserve">Stručno usavršavanje djelatnika </t>
  </si>
  <si>
    <t>Tekući projekt T100016</t>
  </si>
  <si>
    <t>Knjige za školsku knjižnicu</t>
  </si>
  <si>
    <t>GODIŠNJI IZVJEŠTAJ O IZVRŠENJU FINANCIJSKOG PLANA za 2023.                                                                             Srednje škole Dragutina Stražimira Sveti Ivan Zelina</t>
  </si>
  <si>
    <t>GODIŠNJI IZVJEŠTAJ O IZVRŠENJU FINANCIJSKOG PLANA za 2023.                                                                                     Srednje škole Dragutina Stražimira Sveti Ivan Zelina</t>
  </si>
  <si>
    <t>GODIŠNJI IZVJEŠTAJ O IZVRŠENJU FINANCIJSKOG PLANA za 2023.                                                                Srednje škole Dragutina Stražimira Sveti Ivan Zelina</t>
  </si>
  <si>
    <t>GODIŠNJI IZVJEŠTAJ O IZVRŠENJU FINANCIJSKOG PLANA za 2023.                                               Srednje škole Dragutina Stražimira Sveti Ivan Zelina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</si>
</sst>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i/>
      <u/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2" fillId="0" borderId="0"/>
  </cellStyleXfs>
  <cellXfs count="39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4" borderId="1" xfId="0" quotePrefix="1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0" fillId="2" borderId="0" xfId="0" applyFill="1"/>
    <xf numFmtId="0" fontId="1" fillId="0" borderId="0" xfId="0" applyFont="1"/>
    <xf numFmtId="0" fontId="0" fillId="0" borderId="0" xfId="0" applyFill="1"/>
    <xf numFmtId="0" fontId="0" fillId="0" borderId="0" xfId="0" applyFont="1"/>
    <xf numFmtId="0" fontId="15" fillId="9" borderId="0" xfId="0" applyFont="1" applyFill="1"/>
    <xf numFmtId="0" fontId="0" fillId="9" borderId="0" xfId="0" applyFill="1"/>
    <xf numFmtId="0" fontId="0" fillId="8" borderId="0" xfId="0" applyFill="1"/>
    <xf numFmtId="0" fontId="0" fillId="5" borderId="0" xfId="0" applyFill="1"/>
    <xf numFmtId="0" fontId="1" fillId="8" borderId="0" xfId="0" applyFont="1" applyFill="1"/>
    <xf numFmtId="0" fontId="0" fillId="6" borderId="0" xfId="0" applyFill="1"/>
    <xf numFmtId="0" fontId="1" fillId="5" borderId="0" xfId="0" applyFont="1" applyFill="1"/>
    <xf numFmtId="0" fontId="15" fillId="2" borderId="0" xfId="0" applyFont="1" applyFill="1"/>
    <xf numFmtId="0" fontId="1" fillId="2" borderId="0" xfId="0" applyFont="1" applyFill="1"/>
    <xf numFmtId="0" fontId="0" fillId="2" borderId="0" xfId="0" applyFont="1" applyFill="1"/>
    <xf numFmtId="0" fontId="0" fillId="0" borderId="6" xfId="0" applyBorder="1"/>
    <xf numFmtId="0" fontId="0" fillId="0" borderId="0" xfId="0" applyBorder="1"/>
    <xf numFmtId="4" fontId="6" fillId="3" borderId="3" xfId="0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4" fontId="6" fillId="0" borderId="6" xfId="0" quotePrefix="1" applyNumberFormat="1" applyFont="1" applyFill="1" applyBorder="1" applyAlignment="1">
      <alignment horizontal="right"/>
    </xf>
    <xf numFmtId="4" fontId="6" fillId="0" borderId="5" xfId="0" quotePrefix="1" applyNumberFormat="1" applyFont="1" applyFill="1" applyBorder="1" applyAlignment="1">
      <alignment horizontal="right"/>
    </xf>
    <xf numFmtId="4" fontId="6" fillId="2" borderId="1" xfId="0" quotePrefix="1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0" fillId="0" borderId="0" xfId="0" applyBorder="1" applyAlignme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0" fillId="0" borderId="0" xfId="0" applyFill="1" applyBorder="1"/>
    <xf numFmtId="0" fontId="18" fillId="0" borderId="0" xfId="0" applyFont="1" applyFill="1" applyBorder="1"/>
    <xf numFmtId="0" fontId="17" fillId="0" borderId="0" xfId="0" applyFont="1" applyBorder="1"/>
    <xf numFmtId="0" fontId="12" fillId="0" borderId="0" xfId="0" applyFont="1" applyAlignment="1">
      <alignment wrapText="1"/>
    </xf>
    <xf numFmtId="0" fontId="19" fillId="2" borderId="3" xfId="0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Alignment="1">
      <alignment vertical="center" wrapText="1"/>
    </xf>
    <xf numFmtId="0" fontId="19" fillId="0" borderId="3" xfId="0" applyFont="1" applyBorder="1" applyAlignment="1">
      <alignment horizontal="center"/>
    </xf>
    <xf numFmtId="2" fontId="1" fillId="0" borderId="3" xfId="0" applyNumberFormat="1" applyFont="1" applyBorder="1"/>
    <xf numFmtId="2" fontId="1" fillId="7" borderId="3" xfId="0" applyNumberFormat="1" applyFont="1" applyFill="1" applyBorder="1"/>
    <xf numFmtId="2" fontId="1" fillId="9" borderId="3" xfId="0" applyNumberFormat="1" applyFont="1" applyFill="1" applyBorder="1"/>
    <xf numFmtId="0" fontId="20" fillId="0" borderId="6" xfId="0" applyFont="1" applyBorder="1"/>
    <xf numFmtId="0" fontId="20" fillId="0" borderId="0" xfId="0" applyFont="1"/>
    <xf numFmtId="0" fontId="21" fillId="0" borderId="0" xfId="0" applyFont="1" applyBorder="1"/>
    <xf numFmtId="0" fontId="20" fillId="0" borderId="0" xfId="0" applyFont="1" applyBorder="1"/>
    <xf numFmtId="0" fontId="21" fillId="0" borderId="0" xfId="0" applyFont="1" applyBorder="1" applyAlignment="1">
      <alignment horizontal="center"/>
    </xf>
    <xf numFmtId="3" fontId="23" fillId="0" borderId="0" xfId="1" applyNumberFormat="1" applyFont="1"/>
    <xf numFmtId="3" fontId="23" fillId="0" borderId="0" xfId="1" applyNumberFormat="1" applyFont="1" applyAlignment="1">
      <alignment horizontal="center"/>
    </xf>
    <xf numFmtId="0" fontId="23" fillId="0" borderId="0" xfId="1" applyFont="1" applyAlignment="1">
      <alignment horizontal="center"/>
    </xf>
    <xf numFmtId="3" fontId="25" fillId="2" borderId="0" xfId="1" applyNumberFormat="1" applyFont="1" applyFill="1"/>
    <xf numFmtId="0" fontId="25" fillId="2" borderId="0" xfId="1" applyFont="1" applyFill="1" applyAlignment="1">
      <alignment horizontal="center"/>
    </xf>
    <xf numFmtId="4" fontId="26" fillId="2" borderId="3" xfId="0" applyNumberFormat="1" applyFont="1" applyFill="1" applyBorder="1" applyAlignment="1" applyProtection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4" fontId="26" fillId="9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3" fontId="27" fillId="2" borderId="38" xfId="1" applyNumberFormat="1" applyFont="1" applyFill="1" applyBorder="1" applyAlignment="1">
      <alignment horizontal="left"/>
    </xf>
    <xf numFmtId="0" fontId="15" fillId="2" borderId="3" xfId="0" quotePrefix="1" applyFont="1" applyFill="1" applyBorder="1" applyAlignment="1">
      <alignment horizontal="center" vertical="center"/>
    </xf>
    <xf numFmtId="3" fontId="28" fillId="2" borderId="1" xfId="1" applyNumberFormat="1" applyFont="1" applyFill="1" applyBorder="1" applyAlignment="1">
      <alignment horizontal="right" vertical="center" wrapText="1"/>
    </xf>
    <xf numFmtId="3" fontId="28" fillId="2" borderId="2" xfId="1" applyNumberFormat="1" applyFont="1" applyFill="1" applyBorder="1" applyAlignment="1">
      <alignment horizontal="right" vertical="center"/>
    </xf>
    <xf numFmtId="4" fontId="28" fillId="2" borderId="6" xfId="0" applyNumberFormat="1" applyFont="1" applyFill="1" applyBorder="1" applyAlignment="1" applyProtection="1">
      <alignment horizontal="center" vertical="center" wrapText="1"/>
    </xf>
    <xf numFmtId="0" fontId="28" fillId="2" borderId="34" xfId="0" applyNumberFormat="1" applyFont="1" applyFill="1" applyBorder="1" applyAlignment="1" applyProtection="1">
      <alignment horizontal="center" vertical="center" wrapText="1"/>
    </xf>
    <xf numFmtId="0" fontId="28" fillId="2" borderId="6" xfId="0" applyNumberFormat="1" applyFont="1" applyFill="1" applyBorder="1" applyAlignment="1" applyProtection="1">
      <alignment horizontal="center" vertical="center" wrapText="1"/>
    </xf>
    <xf numFmtId="49" fontId="27" fillId="2" borderId="7" xfId="1" applyNumberFormat="1" applyFont="1" applyFill="1" applyBorder="1" applyAlignment="1">
      <alignment horizontal="right" vertical="center"/>
    </xf>
    <xf numFmtId="49" fontId="27" fillId="2" borderId="8" xfId="1" applyNumberFormat="1" applyFont="1" applyFill="1" applyBorder="1" applyAlignment="1">
      <alignment vertical="center"/>
    </xf>
    <xf numFmtId="49" fontId="27" fillId="2" borderId="6" xfId="1" applyNumberFormat="1" applyFont="1" applyFill="1" applyBorder="1" applyAlignment="1">
      <alignment horizontal="right" vertical="center"/>
    </xf>
    <xf numFmtId="4" fontId="27" fillId="2" borderId="9" xfId="1" applyNumberFormat="1" applyFont="1" applyFill="1" applyBorder="1" applyAlignment="1">
      <alignment horizontal="right"/>
    </xf>
    <xf numFmtId="49" fontId="15" fillId="2" borderId="11" xfId="1" applyNumberFormat="1" applyFont="1" applyFill="1" applyBorder="1" applyAlignment="1">
      <alignment horizontal="right" vertical="center"/>
    </xf>
    <xf numFmtId="49" fontId="15" fillId="2" borderId="12" xfId="1" applyNumberFormat="1" applyFont="1" applyFill="1" applyBorder="1" applyAlignment="1">
      <alignment vertical="center"/>
    </xf>
    <xf numFmtId="4" fontId="15" fillId="2" borderId="13" xfId="1" applyNumberFormat="1" applyFont="1" applyFill="1" applyBorder="1" applyAlignment="1">
      <alignment horizontal="right" vertical="center"/>
    </xf>
    <xf numFmtId="4" fontId="15" fillId="2" borderId="14" xfId="1" applyNumberFormat="1" applyFont="1" applyFill="1" applyBorder="1" applyAlignment="1">
      <alignment horizontal="right" vertical="center"/>
    </xf>
    <xf numFmtId="49" fontId="15" fillId="2" borderId="15" xfId="1" applyNumberFormat="1" applyFont="1" applyFill="1" applyBorder="1" applyAlignment="1">
      <alignment horizontal="right" vertical="center"/>
    </xf>
    <xf numFmtId="49" fontId="15" fillId="2" borderId="16" xfId="1" applyNumberFormat="1" applyFont="1" applyFill="1" applyBorder="1" applyAlignment="1">
      <alignment vertical="center"/>
    </xf>
    <xf numFmtId="4" fontId="15" fillId="2" borderId="17" xfId="1" applyNumberFormat="1" applyFont="1" applyFill="1" applyBorder="1" applyAlignment="1">
      <alignment horizontal="right" vertical="center"/>
    </xf>
    <xf numFmtId="49" fontId="27" fillId="2" borderId="1" xfId="1" applyNumberFormat="1" applyFont="1" applyFill="1" applyBorder="1" applyAlignment="1">
      <alignment horizontal="right" vertical="center"/>
    </xf>
    <xf numFmtId="49" fontId="27" fillId="2" borderId="22" xfId="1" applyNumberFormat="1" applyFont="1" applyFill="1" applyBorder="1" applyAlignment="1">
      <alignment horizontal="right" vertical="center"/>
    </xf>
    <xf numFmtId="3" fontId="27" fillId="2" borderId="20" xfId="1" applyNumberFormat="1" applyFont="1" applyFill="1" applyBorder="1" applyAlignment="1">
      <alignment horizontal="right" vertical="center"/>
    </xf>
    <xf numFmtId="49" fontId="27" fillId="2" borderId="21" xfId="1" applyNumberFormat="1" applyFont="1" applyFill="1" applyBorder="1" applyAlignment="1">
      <alignment vertical="center"/>
    </xf>
    <xf numFmtId="4" fontId="27" fillId="2" borderId="22" xfId="1" applyNumberFormat="1" applyFont="1" applyFill="1" applyBorder="1" applyAlignment="1">
      <alignment horizontal="right"/>
    </xf>
    <xf numFmtId="4" fontId="27" fillId="2" borderId="20" xfId="1" applyNumberFormat="1" applyFont="1" applyFill="1" applyBorder="1" applyAlignment="1">
      <alignment horizontal="right"/>
    </xf>
    <xf numFmtId="49" fontId="15" fillId="2" borderId="23" xfId="1" applyNumberFormat="1" applyFont="1" applyFill="1" applyBorder="1" applyAlignment="1">
      <alignment vertical="center"/>
    </xf>
    <xf numFmtId="4" fontId="15" fillId="2" borderId="24" xfId="1" applyNumberFormat="1" applyFont="1" applyFill="1" applyBorder="1" applyAlignment="1">
      <alignment horizontal="right" vertical="center"/>
    </xf>
    <xf numFmtId="4" fontId="15" fillId="2" borderId="25" xfId="1" applyNumberFormat="1" applyFont="1" applyFill="1" applyBorder="1" applyAlignment="1">
      <alignment horizontal="right" vertical="center"/>
    </xf>
    <xf numFmtId="49" fontId="15" fillId="2" borderId="26" xfId="1" applyNumberFormat="1" applyFont="1" applyFill="1" applyBorder="1" applyAlignment="1">
      <alignment vertical="center"/>
    </xf>
    <xf numFmtId="49" fontId="27" fillId="2" borderId="4" xfId="1" applyNumberFormat="1" applyFont="1" applyFill="1" applyBorder="1" applyAlignment="1">
      <alignment horizontal="right" vertical="center"/>
    </xf>
    <xf numFmtId="3" fontId="27" fillId="2" borderId="7" xfId="1" applyNumberFormat="1" applyFont="1" applyFill="1" applyBorder="1" applyAlignment="1">
      <alignment horizontal="right" vertical="center"/>
    </xf>
    <xf numFmtId="4" fontId="27" fillId="2" borderId="22" xfId="1" applyNumberFormat="1" applyFont="1" applyFill="1" applyBorder="1" applyAlignment="1">
      <alignment horizontal="right" vertical="center"/>
    </xf>
    <xf numFmtId="4" fontId="27" fillId="2" borderId="20" xfId="1" applyNumberFormat="1" applyFont="1" applyFill="1" applyBorder="1" applyAlignment="1">
      <alignment horizontal="right" vertical="center"/>
    </xf>
    <xf numFmtId="4" fontId="15" fillId="2" borderId="27" xfId="1" applyNumberFormat="1" applyFont="1" applyFill="1" applyBorder="1" applyAlignment="1">
      <alignment horizontal="right" vertical="center"/>
    </xf>
    <xf numFmtId="2" fontId="27" fillId="2" borderId="20" xfId="1" applyNumberFormat="1" applyFont="1" applyFill="1" applyBorder="1" applyAlignment="1">
      <alignment horizontal="right" vertical="center"/>
    </xf>
    <xf numFmtId="3" fontId="27" fillId="2" borderId="7" xfId="1" applyNumberFormat="1" applyFont="1" applyFill="1" applyBorder="1" applyAlignment="1">
      <alignment horizontal="right"/>
    </xf>
    <xf numFmtId="3" fontId="27" fillId="2" borderId="20" xfId="1" applyNumberFormat="1" applyFont="1" applyFill="1" applyBorder="1" applyAlignment="1">
      <alignment horizontal="right"/>
    </xf>
    <xf numFmtId="49" fontId="27" fillId="2" borderId="21" xfId="1" applyNumberFormat="1" applyFont="1" applyFill="1" applyBorder="1" applyAlignment="1">
      <alignment horizontal="left" vertical="center" wrapText="1"/>
    </xf>
    <xf numFmtId="49" fontId="15" fillId="2" borderId="17" xfId="1" applyNumberFormat="1" applyFont="1" applyFill="1" applyBorder="1" applyAlignment="1">
      <alignment horizontal="right" vertical="center"/>
    </xf>
    <xf numFmtId="49" fontId="15" fillId="2" borderId="19" xfId="1" applyNumberFormat="1" applyFont="1" applyFill="1" applyBorder="1" applyAlignment="1">
      <alignment vertical="center"/>
    </xf>
    <xf numFmtId="4" fontId="15" fillId="2" borderId="28" xfId="1" applyNumberFormat="1" applyFont="1" applyFill="1" applyBorder="1" applyAlignment="1">
      <alignment horizontal="right" vertical="center"/>
    </xf>
    <xf numFmtId="3" fontId="27" fillId="2" borderId="35" xfId="1" applyNumberFormat="1" applyFont="1" applyFill="1" applyBorder="1" applyAlignment="1">
      <alignment horizontal="right"/>
    </xf>
    <xf numFmtId="4" fontId="27" fillId="2" borderId="24" xfId="1" applyNumberFormat="1" applyFont="1" applyFill="1" applyBorder="1" applyAlignment="1">
      <alignment horizontal="right"/>
    </xf>
    <xf numFmtId="4" fontId="27" fillId="2" borderId="25" xfId="1" applyNumberFormat="1" applyFont="1" applyFill="1" applyBorder="1" applyAlignment="1">
      <alignment horizontal="right"/>
    </xf>
    <xf numFmtId="3" fontId="27" fillId="2" borderId="39" xfId="1" applyNumberFormat="1" applyFont="1" applyFill="1" applyBorder="1" applyAlignment="1">
      <alignment horizontal="right"/>
    </xf>
    <xf numFmtId="4" fontId="15" fillId="2" borderId="29" xfId="1" applyNumberFormat="1" applyFont="1" applyFill="1" applyBorder="1" applyAlignment="1">
      <alignment horizontal="right"/>
    </xf>
    <xf numFmtId="4" fontId="15" fillId="2" borderId="30" xfId="1" applyNumberFormat="1" applyFont="1" applyFill="1" applyBorder="1" applyAlignment="1">
      <alignment horizontal="right"/>
    </xf>
    <xf numFmtId="3" fontId="27" fillId="2" borderId="37" xfId="1" applyNumberFormat="1" applyFont="1" applyFill="1" applyBorder="1" applyAlignment="1">
      <alignment horizontal="right"/>
    </xf>
    <xf numFmtId="3" fontId="27" fillId="2" borderId="38" xfId="1" applyNumberFormat="1" applyFont="1" applyFill="1" applyBorder="1" applyAlignment="1">
      <alignment horizontal="right"/>
    </xf>
    <xf numFmtId="4" fontId="27" fillId="2" borderId="17" xfId="1" applyNumberFormat="1" applyFont="1" applyFill="1" applyBorder="1" applyAlignment="1">
      <alignment horizontal="right"/>
    </xf>
    <xf numFmtId="3" fontId="27" fillId="2" borderId="18" xfId="1" applyNumberFormat="1" applyFont="1" applyFill="1" applyBorder="1" applyAlignment="1">
      <alignment horizontal="right"/>
    </xf>
    <xf numFmtId="4" fontId="27" fillId="2" borderId="13" xfId="1" applyNumberFormat="1" applyFont="1" applyFill="1" applyBorder="1" applyAlignment="1">
      <alignment horizontal="right" vertical="center"/>
    </xf>
    <xf numFmtId="4" fontId="27" fillId="2" borderId="25" xfId="1" applyNumberFormat="1" applyFont="1" applyFill="1" applyBorder="1" applyAlignment="1">
      <alignment horizontal="right" vertical="center"/>
    </xf>
    <xf numFmtId="4" fontId="15" fillId="2" borderId="29" xfId="1" applyNumberFormat="1" applyFont="1" applyFill="1" applyBorder="1" applyAlignment="1">
      <alignment horizontal="right" vertical="center"/>
    </xf>
    <xf numFmtId="4" fontId="15" fillId="2" borderId="31" xfId="1" applyNumberFormat="1" applyFont="1" applyFill="1" applyBorder="1" applyAlignment="1">
      <alignment horizontal="right"/>
    </xf>
    <xf numFmtId="3" fontId="27" fillId="2" borderId="37" xfId="1" applyNumberFormat="1" applyFont="1" applyFill="1" applyBorder="1" applyAlignment="1">
      <alignment horizontal="center"/>
    </xf>
    <xf numFmtId="3" fontId="27" fillId="2" borderId="38" xfId="1" applyNumberFormat="1" applyFont="1" applyFill="1" applyBorder="1" applyAlignment="1">
      <alignment horizontal="center"/>
    </xf>
    <xf numFmtId="4" fontId="15" fillId="0" borderId="17" xfId="1" applyNumberFormat="1" applyFont="1" applyBorder="1" applyAlignment="1">
      <alignment horizontal="right"/>
    </xf>
    <xf numFmtId="3" fontId="15" fillId="0" borderId="28" xfId="1" applyNumberFormat="1" applyFont="1" applyBorder="1" applyAlignment="1">
      <alignment horizontal="right"/>
    </xf>
    <xf numFmtId="3" fontId="27" fillId="2" borderId="35" xfId="1" applyNumberFormat="1" applyFont="1" applyFill="1" applyBorder="1" applyAlignment="1">
      <alignment horizontal="center"/>
    </xf>
    <xf numFmtId="3" fontId="27" fillId="2" borderId="36" xfId="1" applyNumberFormat="1" applyFont="1" applyFill="1" applyBorder="1" applyAlignment="1">
      <alignment horizontal="center"/>
    </xf>
    <xf numFmtId="4" fontId="27" fillId="0" borderId="32" xfId="1" applyNumberFormat="1" applyFont="1" applyBorder="1" applyAlignment="1">
      <alignment horizontal="right"/>
    </xf>
    <xf numFmtId="4" fontId="27" fillId="0" borderId="33" xfId="1" applyNumberFormat="1" applyFont="1" applyBorder="1" applyAlignment="1">
      <alignment horizontal="right"/>
    </xf>
    <xf numFmtId="3" fontId="29" fillId="2" borderId="38" xfId="1" applyNumberFormat="1" applyFont="1" applyFill="1" applyBorder="1" applyAlignment="1">
      <alignment horizontal="left"/>
    </xf>
    <xf numFmtId="4" fontId="29" fillId="0" borderId="33" xfId="1" applyNumberFormat="1" applyFont="1" applyBorder="1" applyAlignment="1">
      <alignment horizontal="right"/>
    </xf>
    <xf numFmtId="4" fontId="26" fillId="2" borderId="4" xfId="0" applyNumberFormat="1" applyFont="1" applyFill="1" applyBorder="1" applyAlignment="1" applyProtection="1">
      <alignment horizontal="center" vertical="center" wrapText="1"/>
    </xf>
    <xf numFmtId="0" fontId="26" fillId="2" borderId="4" xfId="0" applyNumberFormat="1" applyFont="1" applyFill="1" applyBorder="1" applyAlignment="1" applyProtection="1">
      <alignment horizontal="center" vertical="center" wrapText="1"/>
    </xf>
    <xf numFmtId="4" fontId="30" fillId="2" borderId="3" xfId="0" applyNumberFormat="1" applyFont="1" applyFill="1" applyBorder="1" applyAlignment="1">
      <alignment horizontal="right"/>
    </xf>
    <xf numFmtId="0" fontId="28" fillId="2" borderId="4" xfId="0" applyNumberFormat="1" applyFont="1" applyFill="1" applyBorder="1" applyAlignment="1" applyProtection="1">
      <alignment horizontal="right" vertical="center" wrapText="1"/>
    </xf>
    <xf numFmtId="4" fontId="26" fillId="2" borderId="4" xfId="0" applyNumberFormat="1" applyFont="1" applyFill="1" applyBorder="1" applyAlignment="1">
      <alignment horizontal="right"/>
    </xf>
    <xf numFmtId="4" fontId="28" fillId="2" borderId="4" xfId="0" applyNumberFormat="1" applyFont="1" applyFill="1" applyBorder="1" applyAlignment="1">
      <alignment horizontal="right"/>
    </xf>
    <xf numFmtId="4" fontId="26" fillId="7" borderId="4" xfId="0" applyNumberFormat="1" applyFont="1" applyFill="1" applyBorder="1" applyAlignment="1">
      <alignment horizontal="right"/>
    </xf>
    <xf numFmtId="4" fontId="26" fillId="9" borderId="4" xfId="0" applyNumberFormat="1" applyFont="1" applyFill="1" applyBorder="1" applyAlignment="1">
      <alignment horizontal="right"/>
    </xf>
    <xf numFmtId="4" fontId="28" fillId="9" borderId="4" xfId="0" applyNumberFormat="1" applyFont="1" applyFill="1" applyBorder="1" applyAlignment="1">
      <alignment horizontal="right"/>
    </xf>
    <xf numFmtId="4" fontId="26" fillId="5" borderId="4" xfId="0" applyNumberFormat="1" applyFont="1" applyFill="1" applyBorder="1" applyAlignment="1">
      <alignment horizontal="right"/>
    </xf>
    <xf numFmtId="4" fontId="30" fillId="5" borderId="4" xfId="0" applyNumberFormat="1" applyFont="1" applyFill="1" applyBorder="1" applyAlignment="1">
      <alignment horizontal="right"/>
    </xf>
    <xf numFmtId="4" fontId="26" fillId="8" borderId="4" xfId="0" applyNumberFormat="1" applyFont="1" applyFill="1" applyBorder="1" applyAlignment="1">
      <alignment horizontal="right"/>
    </xf>
    <xf numFmtId="4" fontId="28" fillId="8" borderId="4" xfId="0" applyNumberFormat="1" applyFont="1" applyFill="1" applyBorder="1" applyAlignment="1">
      <alignment horizontal="right"/>
    </xf>
    <xf numFmtId="4" fontId="28" fillId="0" borderId="4" xfId="0" applyNumberFormat="1" applyFont="1" applyFill="1" applyBorder="1" applyAlignment="1">
      <alignment horizontal="right"/>
    </xf>
    <xf numFmtId="4" fontId="30" fillId="2" borderId="4" xfId="0" applyNumberFormat="1" applyFont="1" applyFill="1" applyBorder="1" applyAlignment="1">
      <alignment horizontal="right"/>
    </xf>
    <xf numFmtId="0" fontId="26" fillId="2" borderId="4" xfId="0" applyNumberFormat="1" applyFont="1" applyFill="1" applyBorder="1" applyAlignment="1" applyProtection="1">
      <alignment horizontal="right" vertical="center" wrapText="1"/>
    </xf>
    <xf numFmtId="4" fontId="26" fillId="2" borderId="4" xfId="0" applyNumberFormat="1" applyFont="1" applyFill="1" applyBorder="1" applyAlignment="1" applyProtection="1">
      <alignment horizontal="right" vertical="center" wrapText="1"/>
    </xf>
    <xf numFmtId="4" fontId="26" fillId="7" borderId="4" xfId="0" applyNumberFormat="1" applyFont="1" applyFill="1" applyBorder="1" applyAlignment="1" applyProtection="1">
      <alignment horizontal="right" vertical="center" wrapText="1"/>
    </xf>
    <xf numFmtId="4" fontId="26" fillId="9" borderId="4" xfId="0" applyNumberFormat="1" applyFont="1" applyFill="1" applyBorder="1" applyAlignment="1" applyProtection="1">
      <alignment horizontal="right" vertical="center" wrapText="1"/>
    </xf>
    <xf numFmtId="4" fontId="26" fillId="8" borderId="4" xfId="0" applyNumberFormat="1" applyFont="1" applyFill="1" applyBorder="1" applyAlignment="1" applyProtection="1">
      <alignment horizontal="right" vertical="center" wrapText="1"/>
    </xf>
    <xf numFmtId="4" fontId="26" fillId="6" borderId="4" xfId="0" applyNumberFormat="1" applyFont="1" applyFill="1" applyBorder="1" applyAlignment="1">
      <alignment horizontal="right"/>
    </xf>
    <xf numFmtId="4" fontId="26" fillId="5" borderId="4" xfId="0" applyNumberFormat="1" applyFont="1" applyFill="1" applyBorder="1" applyAlignment="1">
      <alignment horizontal="right" vertical="center"/>
    </xf>
    <xf numFmtId="4" fontId="26" fillId="8" borderId="4" xfId="0" applyNumberFormat="1" applyFont="1" applyFill="1" applyBorder="1" applyAlignment="1">
      <alignment horizontal="right" vertical="center"/>
    </xf>
    <xf numFmtId="4" fontId="26" fillId="2" borderId="4" xfId="0" applyNumberFormat="1" applyFont="1" applyFill="1" applyBorder="1" applyAlignment="1">
      <alignment horizontal="right" vertical="center"/>
    </xf>
    <xf numFmtId="4" fontId="30" fillId="2" borderId="4" xfId="0" applyNumberFormat="1" applyFont="1" applyFill="1" applyBorder="1" applyAlignment="1">
      <alignment horizontal="right" vertical="center"/>
    </xf>
    <xf numFmtId="4" fontId="26" fillId="9" borderId="4" xfId="0" applyNumberFormat="1" applyFont="1" applyFill="1" applyBorder="1" applyAlignment="1">
      <alignment horizontal="right" vertical="center"/>
    </xf>
    <xf numFmtId="4" fontId="26" fillId="5" borderId="4" xfId="0" applyNumberFormat="1" applyFont="1" applyFill="1" applyBorder="1" applyAlignment="1" applyProtection="1">
      <alignment horizontal="right" vertical="center" wrapText="1"/>
    </xf>
    <xf numFmtId="4" fontId="30" fillId="8" borderId="4" xfId="0" applyNumberFormat="1" applyFont="1" applyFill="1" applyBorder="1" applyAlignment="1">
      <alignment horizontal="right"/>
    </xf>
    <xf numFmtId="4" fontId="15" fillId="2" borderId="4" xfId="0" applyNumberFormat="1" applyFont="1" applyFill="1" applyBorder="1" applyAlignment="1">
      <alignment horizontal="right"/>
    </xf>
    <xf numFmtId="4" fontId="28" fillId="5" borderId="4" xfId="0" applyNumberFormat="1" applyFont="1" applyFill="1" applyBorder="1" applyAlignment="1">
      <alignment horizontal="right"/>
    </xf>
    <xf numFmtId="4" fontId="28" fillId="8" borderId="4" xfId="0" applyNumberFormat="1" applyFont="1" applyFill="1" applyBorder="1" applyAlignment="1" applyProtection="1">
      <alignment horizontal="right" vertical="center" wrapText="1"/>
    </xf>
    <xf numFmtId="4" fontId="26" fillId="2" borderId="4" xfId="0" applyNumberFormat="1" applyFont="1" applyFill="1" applyBorder="1" applyAlignment="1"/>
    <xf numFmtId="4" fontId="15" fillId="2" borderId="3" xfId="0" applyNumberFormat="1" applyFont="1" applyFill="1" applyBorder="1" applyAlignment="1">
      <alignment horizontal="right"/>
    </xf>
    <xf numFmtId="4" fontId="28" fillId="2" borderId="4" xfId="0" applyNumberFormat="1" applyFont="1" applyFill="1" applyBorder="1" applyAlignment="1" applyProtection="1">
      <alignment horizontal="right" vertical="center" wrapText="1"/>
    </xf>
    <xf numFmtId="0" fontId="30" fillId="2" borderId="4" xfId="0" applyNumberFormat="1" applyFont="1" applyFill="1" applyBorder="1" applyAlignment="1" applyProtection="1">
      <alignment horizontal="right" vertical="center" wrapText="1"/>
    </xf>
    <xf numFmtId="0" fontId="30" fillId="2" borderId="3" xfId="0" applyNumberFormat="1" applyFont="1" applyFill="1" applyBorder="1" applyAlignment="1" applyProtection="1">
      <alignment horizontal="right" vertical="center" wrapText="1"/>
    </xf>
    <xf numFmtId="0" fontId="26" fillId="2" borderId="2" xfId="0" applyNumberFormat="1" applyFont="1" applyFill="1" applyBorder="1" applyAlignment="1" applyProtection="1">
      <alignment horizontal="center" vertical="center" wrapText="1"/>
    </xf>
    <xf numFmtId="0" fontId="26" fillId="2" borderId="4" xfId="0" applyNumberFormat="1" applyFont="1" applyFill="1" applyBorder="1" applyAlignment="1" applyProtection="1">
      <alignment horizontal="left" vertical="center" wrapText="1"/>
    </xf>
    <xf numFmtId="0" fontId="26" fillId="7" borderId="4" xfId="0" applyNumberFormat="1" applyFont="1" applyFill="1" applyBorder="1" applyAlignment="1" applyProtection="1">
      <alignment horizontal="left" vertical="center" wrapText="1"/>
    </xf>
    <xf numFmtId="0" fontId="26" fillId="7" borderId="4" xfId="0" applyNumberFormat="1" applyFont="1" applyFill="1" applyBorder="1" applyAlignment="1" applyProtection="1">
      <alignment horizontal="right" vertical="center" wrapText="1"/>
    </xf>
    <xf numFmtId="0" fontId="28" fillId="9" borderId="4" xfId="0" applyNumberFormat="1" applyFont="1" applyFill="1" applyBorder="1" applyAlignment="1" applyProtection="1">
      <alignment horizontal="left" vertical="center" wrapText="1"/>
    </xf>
    <xf numFmtId="0" fontId="28" fillId="9" borderId="4" xfId="0" applyNumberFormat="1" applyFont="1" applyFill="1" applyBorder="1" applyAlignment="1" applyProtection="1">
      <alignment horizontal="right" vertical="center" wrapText="1"/>
    </xf>
    <xf numFmtId="4" fontId="30" fillId="9" borderId="3" xfId="0" applyNumberFormat="1" applyFont="1" applyFill="1" applyBorder="1" applyAlignment="1">
      <alignment horizontal="right"/>
    </xf>
    <xf numFmtId="0" fontId="26" fillId="5" borderId="4" xfId="0" applyNumberFormat="1" applyFont="1" applyFill="1" applyBorder="1" applyAlignment="1" applyProtection="1">
      <alignment horizontal="left" vertical="center" wrapText="1"/>
    </xf>
    <xf numFmtId="0" fontId="26" fillId="5" borderId="4" xfId="0" applyNumberFormat="1" applyFont="1" applyFill="1" applyBorder="1" applyAlignment="1" applyProtection="1">
      <alignment horizontal="right" vertical="center" wrapText="1"/>
    </xf>
    <xf numFmtId="0" fontId="28" fillId="8" borderId="4" xfId="0" applyNumberFormat="1" applyFont="1" applyFill="1" applyBorder="1" applyAlignment="1" applyProtection="1">
      <alignment horizontal="left" vertical="center" wrapText="1"/>
    </xf>
    <xf numFmtId="0" fontId="28" fillId="8" borderId="4" xfId="0" applyNumberFormat="1" applyFont="1" applyFill="1" applyBorder="1" applyAlignment="1" applyProtection="1">
      <alignment horizontal="right" vertical="center" wrapText="1"/>
    </xf>
    <xf numFmtId="4" fontId="30" fillId="8" borderId="3" xfId="0" applyNumberFormat="1" applyFont="1" applyFill="1" applyBorder="1" applyAlignment="1">
      <alignment horizontal="right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8" fillId="0" borderId="4" xfId="0" applyNumberFormat="1" applyFont="1" applyFill="1" applyBorder="1" applyAlignment="1" applyProtection="1">
      <alignment horizontal="left" vertical="center" wrapText="1"/>
    </xf>
    <xf numFmtId="0" fontId="28" fillId="0" borderId="4" xfId="0" applyNumberFormat="1" applyFont="1" applyFill="1" applyBorder="1" applyAlignment="1" applyProtection="1">
      <alignment horizontal="right" vertical="center" wrapText="1"/>
    </xf>
    <xf numFmtId="0" fontId="30" fillId="2" borderId="4" xfId="0" applyNumberFormat="1" applyFont="1" applyFill="1" applyBorder="1" applyAlignment="1" applyProtection="1">
      <alignment horizontal="left" vertical="center" wrapText="1"/>
    </xf>
    <xf numFmtId="0" fontId="31" fillId="7" borderId="4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0" fillId="2" borderId="1" xfId="0" applyNumberFormat="1" applyFont="1" applyFill="1" applyBorder="1" applyAlignment="1" applyProtection="1">
      <alignment horizontal="left" vertical="center" wrapText="1"/>
    </xf>
    <xf numFmtId="0" fontId="26" fillId="9" borderId="4" xfId="0" applyNumberFormat="1" applyFont="1" applyFill="1" applyBorder="1" applyAlignment="1" applyProtection="1">
      <alignment horizontal="left" vertical="center" wrapText="1"/>
    </xf>
    <xf numFmtId="0" fontId="26" fillId="9" borderId="4" xfId="0" applyNumberFormat="1" applyFont="1" applyFill="1" applyBorder="1" applyAlignment="1" applyProtection="1">
      <alignment horizontal="right" vertical="center" wrapText="1"/>
    </xf>
    <xf numFmtId="0" fontId="26" fillId="6" borderId="4" xfId="0" applyNumberFormat="1" applyFont="1" applyFill="1" applyBorder="1" applyAlignment="1" applyProtection="1">
      <alignment horizontal="left" vertical="center" wrapText="1"/>
    </xf>
    <xf numFmtId="0" fontId="26" fillId="6" borderId="4" xfId="0" applyNumberFormat="1" applyFont="1" applyFill="1" applyBorder="1" applyAlignment="1" applyProtection="1">
      <alignment horizontal="right" vertical="center" wrapText="1"/>
    </xf>
    <xf numFmtId="0" fontId="26" fillId="2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6" fillId="8" borderId="4" xfId="0" applyNumberFormat="1" applyFont="1" applyFill="1" applyBorder="1" applyAlignment="1" applyProtection="1">
      <alignment horizontal="left" vertical="center" wrapText="1"/>
    </xf>
    <xf numFmtId="0" fontId="26" fillId="8" borderId="4" xfId="0" applyNumberFormat="1" applyFont="1" applyFill="1" applyBorder="1" applyAlignment="1" applyProtection="1">
      <alignment horizontal="righ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right" vertical="center" wrapText="1"/>
    </xf>
    <xf numFmtId="0" fontId="30" fillId="2" borderId="2" xfId="0" applyNumberFormat="1" applyFont="1" applyFill="1" applyBorder="1" applyAlignment="1" applyProtection="1">
      <alignment horizontal="left" vertical="center" wrapText="1"/>
    </xf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8" fillId="5" borderId="4" xfId="0" applyNumberFormat="1" applyFont="1" applyFill="1" applyBorder="1" applyAlignment="1" applyProtection="1">
      <alignment horizontal="left" vertical="center" wrapText="1"/>
    </xf>
    <xf numFmtId="0" fontId="28" fillId="5" borderId="4" xfId="0" applyNumberFormat="1" applyFont="1" applyFill="1" applyBorder="1" applyAlignment="1" applyProtection="1">
      <alignment horizontal="right" vertical="center" wrapText="1"/>
    </xf>
    <xf numFmtId="0" fontId="32" fillId="5" borderId="4" xfId="0" applyNumberFormat="1" applyFont="1" applyFill="1" applyBorder="1" applyAlignment="1" applyProtection="1">
      <alignment horizontal="right" vertical="center" wrapText="1"/>
    </xf>
    <xf numFmtId="0" fontId="28" fillId="2" borderId="4" xfId="0" applyNumberFormat="1" applyFont="1" applyFill="1" applyBorder="1" applyAlignment="1" applyProtection="1">
      <alignment horizontal="left" vertical="center" wrapText="1"/>
    </xf>
    <xf numFmtId="0" fontId="30" fillId="2" borderId="3" xfId="0" applyNumberFormat="1" applyFont="1" applyFill="1" applyBorder="1" applyAlignment="1" applyProtection="1">
      <alignment horizontal="left" vertical="center" wrapText="1"/>
    </xf>
    <xf numFmtId="0" fontId="26" fillId="2" borderId="3" xfId="0" applyNumberFormat="1" applyFont="1" applyFill="1" applyBorder="1" applyAlignment="1" applyProtection="1">
      <alignment horizontal="center" vertical="center" wrapText="1"/>
    </xf>
    <xf numFmtId="0" fontId="33" fillId="2" borderId="3" xfId="0" applyNumberFormat="1" applyFont="1" applyFill="1" applyBorder="1" applyAlignment="1" applyProtection="1">
      <alignment horizontal="center" vertical="center" wrapText="1"/>
    </xf>
    <xf numFmtId="0" fontId="33" fillId="2" borderId="4" xfId="0" applyNumberFormat="1" applyFont="1" applyFill="1" applyBorder="1" applyAlignment="1" applyProtection="1">
      <alignment horizontal="center" vertical="center" wrapText="1"/>
    </xf>
    <xf numFmtId="0" fontId="28" fillId="7" borderId="3" xfId="0" applyNumberFormat="1" applyFont="1" applyFill="1" applyBorder="1" applyAlignment="1" applyProtection="1">
      <alignment horizontal="left" vertical="center" wrapText="1"/>
    </xf>
    <xf numFmtId="4" fontId="30" fillId="7" borderId="4" xfId="0" applyNumberFormat="1" applyFont="1" applyFill="1" applyBorder="1" applyAlignment="1">
      <alignment horizontal="right"/>
    </xf>
    <xf numFmtId="0" fontId="28" fillId="9" borderId="3" xfId="0" applyNumberFormat="1" applyFont="1" applyFill="1" applyBorder="1" applyAlignment="1" applyProtection="1">
      <alignment horizontal="left" vertical="center" wrapText="1"/>
    </xf>
    <xf numFmtId="4" fontId="30" fillId="9" borderId="4" xfId="0" applyNumberFormat="1" applyFont="1" applyFill="1" applyBorder="1" applyAlignment="1">
      <alignment horizontal="right"/>
    </xf>
    <xf numFmtId="0" fontId="28" fillId="2" borderId="3" xfId="0" quotePrefix="1" applyFont="1" applyFill="1" applyBorder="1" applyAlignment="1">
      <alignment horizontal="left" vertical="center" wrapText="1"/>
    </xf>
    <xf numFmtId="0" fontId="28" fillId="2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wrapText="1"/>
    </xf>
    <xf numFmtId="0" fontId="15" fillId="2" borderId="3" xfId="0" quotePrefix="1" applyFont="1" applyFill="1" applyBorder="1" applyAlignment="1">
      <alignment horizontal="left" vertical="center"/>
    </xf>
    <xf numFmtId="0" fontId="26" fillId="4" borderId="3" xfId="0" applyNumberFormat="1" applyFont="1" applyFill="1" applyBorder="1" applyAlignment="1" applyProtection="1">
      <alignment horizontal="center" vertical="center" wrapText="1"/>
    </xf>
    <xf numFmtId="0" fontId="26" fillId="4" borderId="4" xfId="0" applyNumberFormat="1" applyFont="1" applyFill="1" applyBorder="1" applyAlignment="1" applyProtection="1">
      <alignment horizontal="center" vertical="center" wrapText="1"/>
    </xf>
    <xf numFmtId="4" fontId="28" fillId="4" borderId="4" xfId="0" applyNumberFormat="1" applyFont="1" applyFill="1" applyBorder="1" applyAlignment="1" applyProtection="1">
      <alignment horizontal="center" vertical="center" wrapText="1"/>
    </xf>
    <xf numFmtId="2" fontId="26" fillId="4" borderId="3" xfId="0" applyNumberFormat="1" applyFont="1" applyFill="1" applyBorder="1" applyAlignment="1" applyProtection="1">
      <alignment horizontal="center" vertical="center" wrapText="1"/>
    </xf>
    <xf numFmtId="2" fontId="26" fillId="4" borderId="4" xfId="0" applyNumberFormat="1" applyFont="1" applyFill="1" applyBorder="1" applyAlignment="1" applyProtection="1">
      <alignment horizontal="center" vertical="center" wrapText="1"/>
    </xf>
    <xf numFmtId="2" fontId="26" fillId="7" borderId="3" xfId="0" applyNumberFormat="1" applyFont="1" applyFill="1" applyBorder="1" applyAlignment="1" applyProtection="1">
      <alignment horizontal="center" vertical="center" wrapText="1"/>
    </xf>
    <xf numFmtId="2" fontId="26" fillId="7" borderId="4" xfId="0" applyNumberFormat="1" applyFont="1" applyFill="1" applyBorder="1" applyAlignment="1" applyProtection="1">
      <alignment horizontal="center" vertical="center" wrapText="1"/>
    </xf>
    <xf numFmtId="0" fontId="28" fillId="2" borderId="3" xfId="0" quotePrefix="1" applyFont="1" applyFill="1" applyBorder="1" applyAlignment="1">
      <alignment horizontal="left" vertical="center"/>
    </xf>
    <xf numFmtId="0" fontId="28" fillId="2" borderId="3" xfId="0" quotePrefix="1" applyNumberFormat="1" applyFont="1" applyFill="1" applyBorder="1" applyAlignment="1">
      <alignment horizontal="left" vertical="center"/>
    </xf>
    <xf numFmtId="4" fontId="26" fillId="2" borderId="3" xfId="0" applyNumberFormat="1" applyFont="1" applyFill="1" applyBorder="1" applyAlignment="1">
      <alignment horizontal="right"/>
    </xf>
    <xf numFmtId="4" fontId="28" fillId="2" borderId="3" xfId="0" applyNumberFormat="1" applyFont="1" applyFill="1" applyBorder="1" applyAlignment="1">
      <alignment horizontal="right"/>
    </xf>
    <xf numFmtId="2" fontId="26" fillId="2" borderId="3" xfId="0" applyNumberFormat="1" applyFont="1" applyFill="1" applyBorder="1" applyAlignment="1" applyProtection="1">
      <alignment horizontal="center" vertical="center" wrapText="1"/>
    </xf>
    <xf numFmtId="2" fontId="26" fillId="2" borderId="4" xfId="0" applyNumberFormat="1" applyFont="1" applyFill="1" applyBorder="1" applyAlignment="1" applyProtection="1">
      <alignment horizontal="center" vertical="center" wrapText="1"/>
    </xf>
    <xf numFmtId="0" fontId="28" fillId="2" borderId="3" xfId="0" applyNumberFormat="1" applyFont="1" applyFill="1" applyBorder="1" applyAlignment="1" applyProtection="1">
      <alignment horizontal="left" vertical="center" wrapText="1"/>
    </xf>
    <xf numFmtId="0" fontId="28" fillId="9" borderId="3" xfId="0" quotePrefix="1" applyFont="1" applyFill="1" applyBorder="1" applyAlignment="1">
      <alignment horizontal="left" vertical="center"/>
    </xf>
    <xf numFmtId="0" fontId="27" fillId="9" borderId="3" xfId="0" quotePrefix="1" applyFont="1" applyFill="1" applyBorder="1" applyAlignment="1">
      <alignment horizontal="left" vertical="center"/>
    </xf>
    <xf numFmtId="4" fontId="28" fillId="2" borderId="3" xfId="0" quotePrefix="1" applyNumberFormat="1" applyFont="1" applyFill="1" applyBorder="1" applyAlignment="1">
      <alignment horizontal="right" vertical="center"/>
    </xf>
    <xf numFmtId="0" fontId="28" fillId="9" borderId="3" xfId="0" quotePrefix="1" applyFont="1" applyFill="1" applyBorder="1" applyAlignment="1">
      <alignment horizontal="left" vertical="center" wrapText="1"/>
    </xf>
    <xf numFmtId="4" fontId="15" fillId="2" borderId="3" xfId="0" quotePrefix="1" applyNumberFormat="1" applyFont="1" applyFill="1" applyBorder="1" applyAlignment="1">
      <alignment horizontal="left" vertical="center"/>
    </xf>
    <xf numFmtId="0" fontId="28" fillId="7" borderId="3" xfId="0" quotePrefix="1" applyFont="1" applyFill="1" applyBorder="1" applyAlignment="1">
      <alignment horizontal="left" vertical="center"/>
    </xf>
    <xf numFmtId="0" fontId="28" fillId="7" borderId="3" xfId="0" quotePrefix="1" applyFont="1" applyFill="1" applyBorder="1" applyAlignment="1">
      <alignment horizontal="left" vertical="center" wrapText="1"/>
    </xf>
    <xf numFmtId="4" fontId="26" fillId="7" borderId="3" xfId="0" applyNumberFormat="1" applyFont="1" applyFill="1" applyBorder="1" applyAlignment="1">
      <alignment horizontal="right"/>
    </xf>
    <xf numFmtId="4" fontId="26" fillId="9" borderId="3" xfId="0" applyNumberFormat="1" applyFont="1" applyFill="1" applyBorder="1" applyAlignment="1">
      <alignment horizontal="right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5" fillId="2" borderId="3" xfId="0" quotePrefix="1" applyFont="1" applyFill="1" applyBorder="1" applyAlignment="1">
      <alignment horizontal="left" vertical="center" wrapText="1"/>
    </xf>
    <xf numFmtId="0" fontId="15" fillId="2" borderId="0" xfId="0" applyNumberFormat="1" applyFont="1" applyFill="1" applyBorder="1" applyAlignment="1" applyProtection="1">
      <alignment horizontal="left" vertical="center" wrapText="1"/>
    </xf>
    <xf numFmtId="0" fontId="29" fillId="2" borderId="0" xfId="0" quotePrefix="1" applyFont="1" applyFill="1" applyBorder="1" applyAlignment="1">
      <alignment horizontal="left" vertical="center"/>
    </xf>
    <xf numFmtId="3" fontId="30" fillId="2" borderId="0" xfId="0" applyNumberFormat="1" applyFont="1" applyFill="1" applyBorder="1" applyAlignment="1">
      <alignment horizontal="right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vertical="center" wrapText="1"/>
    </xf>
    <xf numFmtId="2" fontId="26" fillId="9" borderId="3" xfId="0" applyNumberFormat="1" applyFont="1" applyFill="1" applyBorder="1" applyAlignment="1" applyProtection="1">
      <alignment horizontal="center" vertical="center" wrapText="1"/>
    </xf>
    <xf numFmtId="2" fontId="26" fillId="9" borderId="4" xfId="0" applyNumberFormat="1" applyFont="1" applyFill="1" applyBorder="1" applyAlignment="1" applyProtection="1">
      <alignment horizontal="center" vertical="center" wrapText="1"/>
    </xf>
    <xf numFmtId="4" fontId="28" fillId="7" borderId="4" xfId="0" applyNumberFormat="1" applyFont="1" applyFill="1" applyBorder="1" applyAlignment="1">
      <alignment horizontal="right"/>
    </xf>
    <xf numFmtId="0" fontId="15" fillId="9" borderId="3" xfId="0" quotePrefix="1" applyFont="1" applyFill="1" applyBorder="1" applyAlignment="1">
      <alignment horizontal="left" vertical="center"/>
    </xf>
    <xf numFmtId="2" fontId="28" fillId="9" borderId="4" xfId="0" applyNumberFormat="1" applyFont="1" applyFill="1" applyBorder="1" applyAlignment="1" applyProtection="1">
      <alignment horizontal="center" vertical="center" wrapText="1"/>
    </xf>
    <xf numFmtId="0" fontId="28" fillId="7" borderId="3" xfId="0" applyFont="1" applyFill="1" applyBorder="1" applyAlignment="1">
      <alignment horizontal="left" vertical="center"/>
    </xf>
    <xf numFmtId="0" fontId="28" fillId="7" borderId="3" xfId="0" applyNumberFormat="1" applyFont="1" applyFill="1" applyBorder="1" applyAlignment="1" applyProtection="1">
      <alignment horizontal="left" vertical="center"/>
    </xf>
    <xf numFmtId="0" fontId="28" fillId="7" borderId="3" xfId="0" applyNumberFormat="1" applyFont="1" applyFill="1" applyBorder="1" applyAlignment="1" applyProtection="1">
      <alignment vertical="center" wrapText="1"/>
    </xf>
    <xf numFmtId="0" fontId="28" fillId="9" borderId="3" xfId="0" applyNumberFormat="1" applyFont="1" applyFill="1" applyBorder="1" applyAlignment="1" applyProtection="1">
      <alignment vertical="center" wrapText="1"/>
    </xf>
    <xf numFmtId="0" fontId="15" fillId="2" borderId="3" xfId="0" applyNumberFormat="1" applyFont="1" applyFill="1" applyBorder="1" applyAlignment="1" applyProtection="1">
      <alignment vertical="center" wrapText="1"/>
    </xf>
    <xf numFmtId="4" fontId="28" fillId="9" borderId="3" xfId="0" applyNumberFormat="1" applyFont="1" applyFill="1" applyBorder="1" applyAlignment="1" applyProtection="1">
      <alignment horizontal="right" vertical="center" wrapText="1"/>
    </xf>
    <xf numFmtId="4" fontId="26" fillId="5" borderId="3" xfId="0" applyNumberFormat="1" applyFont="1" applyFill="1" applyBorder="1" applyAlignment="1">
      <alignment horizontal="right"/>
    </xf>
    <xf numFmtId="4" fontId="26" fillId="8" borderId="3" xfId="0" applyNumberFormat="1" applyFont="1" applyFill="1" applyBorder="1" applyAlignment="1">
      <alignment horizontal="right"/>
    </xf>
    <xf numFmtId="4" fontId="26" fillId="6" borderId="3" xfId="0" applyNumberFormat="1" applyFont="1" applyFill="1" applyBorder="1" applyAlignment="1">
      <alignment horizontal="right"/>
    </xf>
    <xf numFmtId="4" fontId="28" fillId="7" borderId="3" xfId="0" applyNumberFormat="1" applyFont="1" applyFill="1" applyBorder="1" applyAlignment="1">
      <alignment horizontal="right"/>
    </xf>
    <xf numFmtId="2" fontId="30" fillId="2" borderId="3" xfId="0" applyNumberFormat="1" applyFont="1" applyFill="1" applyBorder="1" applyAlignment="1" applyProtection="1">
      <alignment horizontal="center" vertical="center" wrapText="1"/>
    </xf>
    <xf numFmtId="2" fontId="30" fillId="2" borderId="4" xfId="0" applyNumberFormat="1" applyFont="1" applyFill="1" applyBorder="1" applyAlignment="1" applyProtection="1">
      <alignment horizontal="center" vertical="center" wrapText="1"/>
    </xf>
    <xf numFmtId="0" fontId="26" fillId="2" borderId="3" xfId="0" applyNumberFormat="1" applyFont="1" applyFill="1" applyBorder="1" applyAlignment="1" applyProtection="1">
      <alignment horizontal="left" vertical="center" wrapText="1"/>
    </xf>
    <xf numFmtId="4" fontId="26" fillId="2" borderId="3" xfId="0" applyNumberFormat="1" applyFont="1" applyFill="1" applyBorder="1" applyAlignment="1" applyProtection="1">
      <alignment horizontal="left" vertical="center" wrapText="1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0" fillId="2" borderId="1" xfId="0" applyNumberFormat="1" applyFont="1" applyFill="1" applyBorder="1" applyAlignment="1" applyProtection="1">
      <alignment horizontal="left" vertical="center" wrapText="1"/>
    </xf>
    <xf numFmtId="0" fontId="30" fillId="2" borderId="4" xfId="0" applyNumberFormat="1" applyFont="1" applyFill="1" applyBorder="1" applyAlignment="1" applyProtection="1">
      <alignment horizontal="left" vertical="center" wrapText="1"/>
    </xf>
    <xf numFmtId="0" fontId="26" fillId="8" borderId="4" xfId="0" applyNumberFormat="1" applyFont="1" applyFill="1" applyBorder="1" applyAlignment="1" applyProtection="1">
      <alignment horizontal="left" vertical="center" wrapText="1"/>
    </xf>
    <xf numFmtId="0" fontId="26" fillId="5" borderId="4" xfId="0" applyNumberFormat="1" applyFont="1" applyFill="1" applyBorder="1" applyAlignment="1" applyProtection="1">
      <alignment horizontal="left" vertical="center" wrapText="1"/>
    </xf>
    <xf numFmtId="0" fontId="26" fillId="9" borderId="4" xfId="0" applyNumberFormat="1" applyFont="1" applyFill="1" applyBorder="1" applyAlignment="1" applyProtection="1">
      <alignment horizontal="left" vertical="center" wrapText="1"/>
    </xf>
    <xf numFmtId="0" fontId="26" fillId="10" borderId="4" xfId="0" applyNumberFormat="1" applyFont="1" applyFill="1" applyBorder="1" applyAlignment="1" applyProtection="1">
      <alignment horizontal="left" vertical="center" wrapText="1"/>
    </xf>
    <xf numFmtId="4" fontId="26" fillId="6" borderId="4" xfId="0" applyNumberFormat="1" applyFont="1" applyFill="1" applyBorder="1" applyAlignment="1" applyProtection="1">
      <alignment horizontal="right" vertical="center" wrapText="1"/>
    </xf>
    <xf numFmtId="0" fontId="30" fillId="5" borderId="4" xfId="0" applyNumberFormat="1" applyFont="1" applyFill="1" applyBorder="1" applyAlignment="1" applyProtection="1">
      <alignment horizontal="left" vertical="center" wrapText="1"/>
    </xf>
    <xf numFmtId="4" fontId="30" fillId="5" borderId="3" xfId="0" applyNumberFormat="1" applyFont="1" applyFill="1" applyBorder="1" applyAlignment="1">
      <alignment horizontal="right"/>
    </xf>
    <xf numFmtId="4" fontId="34" fillId="2" borderId="4" xfId="0" applyNumberFormat="1" applyFont="1" applyFill="1" applyBorder="1" applyAlignment="1" applyProtection="1">
      <alignment horizontal="right" vertical="center" wrapText="1"/>
    </xf>
    <xf numFmtId="4" fontId="35" fillId="2" borderId="3" xfId="0" applyNumberFormat="1" applyFont="1" applyFill="1" applyBorder="1" applyAlignment="1">
      <alignment horizontal="right"/>
    </xf>
    <xf numFmtId="4" fontId="35" fillId="2" borderId="4" xfId="0" applyNumberFormat="1" applyFont="1" applyFill="1" applyBorder="1" applyAlignment="1">
      <alignment horizontal="right"/>
    </xf>
    <xf numFmtId="4" fontId="0" fillId="2" borderId="0" xfId="0" applyNumberFormat="1" applyFill="1"/>
    <xf numFmtId="2" fontId="0" fillId="2" borderId="0" xfId="0" applyNumberFormat="1" applyFill="1"/>
    <xf numFmtId="4" fontId="1" fillId="2" borderId="0" xfId="0" applyNumberFormat="1" applyFont="1" applyFill="1"/>
    <xf numFmtId="2" fontId="1" fillId="2" borderId="0" xfId="0" applyNumberFormat="1" applyFont="1" applyFill="1"/>
    <xf numFmtId="2" fontId="0" fillId="0" borderId="0" xfId="0" applyNumberFormat="1"/>
    <xf numFmtId="2" fontId="1" fillId="0" borderId="0" xfId="0" applyNumberFormat="1" applyFont="1"/>
    <xf numFmtId="4" fontId="0" fillId="2" borderId="0" xfId="0" applyNumberFormat="1" applyFont="1" applyFill="1"/>
    <xf numFmtId="4" fontId="0" fillId="0" borderId="0" xfId="0" applyNumberFormat="1"/>
    <xf numFmtId="4" fontId="27" fillId="2" borderId="10" xfId="1" applyNumberFormat="1" applyFont="1" applyFill="1" applyBorder="1" applyAlignment="1">
      <alignment horizontal="right"/>
    </xf>
    <xf numFmtId="4" fontId="36" fillId="0" borderId="33" xfId="1" applyNumberFormat="1" applyFont="1" applyBorder="1" applyAlignment="1">
      <alignment horizontal="right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0" fillId="0" borderId="0" xfId="0" applyBorder="1" applyAlignment="1"/>
    <xf numFmtId="0" fontId="0" fillId="0" borderId="6" xfId="0" applyBorder="1" applyAlignment="1"/>
    <xf numFmtId="0" fontId="0" fillId="0" borderId="0" xfId="0" applyBorder="1" applyAlignment="1">
      <alignment wrapText="1"/>
    </xf>
    <xf numFmtId="0" fontId="26" fillId="5" borderId="1" xfId="0" applyNumberFormat="1" applyFont="1" applyFill="1" applyBorder="1" applyAlignment="1" applyProtection="1">
      <alignment horizontal="left" vertical="center" wrapText="1"/>
    </xf>
    <xf numFmtId="0" fontId="26" fillId="5" borderId="2" xfId="0" applyNumberFormat="1" applyFont="1" applyFill="1" applyBorder="1" applyAlignment="1" applyProtection="1">
      <alignment horizontal="left" vertical="center" wrapText="1"/>
    </xf>
    <xf numFmtId="0" fontId="26" fillId="5" borderId="4" xfId="0" applyNumberFormat="1" applyFont="1" applyFill="1" applyBorder="1" applyAlignment="1" applyProtection="1">
      <alignment horizontal="left" vertical="center" wrapText="1"/>
    </xf>
    <xf numFmtId="0" fontId="26" fillId="8" borderId="1" xfId="0" applyNumberFormat="1" applyFont="1" applyFill="1" applyBorder="1" applyAlignment="1" applyProtection="1">
      <alignment horizontal="left" vertical="center" wrapText="1"/>
    </xf>
    <xf numFmtId="0" fontId="1" fillId="8" borderId="2" xfId="0" applyFont="1" applyFill="1" applyBorder="1" applyAlignment="1">
      <alignment horizontal="left" vertical="center" wrapText="1"/>
    </xf>
    <xf numFmtId="0" fontId="1" fillId="8" borderId="4" xfId="0" applyFont="1" applyFill="1" applyBorder="1" applyAlignment="1">
      <alignment horizontal="left" vertical="center" wrapText="1"/>
    </xf>
    <xf numFmtId="0" fontId="30" fillId="2" borderId="1" xfId="0" applyNumberFormat="1" applyFont="1" applyFill="1" applyBorder="1" applyAlignment="1" applyProtection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6" fillId="2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6" fillId="8" borderId="2" xfId="0" applyNumberFormat="1" applyFont="1" applyFill="1" applyBorder="1" applyAlignment="1" applyProtection="1">
      <alignment horizontal="left" vertical="center" wrapText="1"/>
    </xf>
    <xf numFmtId="0" fontId="26" fillId="8" borderId="4" xfId="0" applyNumberFormat="1" applyFont="1" applyFill="1" applyBorder="1" applyAlignment="1" applyProtection="1">
      <alignment horizontal="left" vertical="center" wrapText="1"/>
    </xf>
    <xf numFmtId="0" fontId="26" fillId="9" borderId="1" xfId="0" applyNumberFormat="1" applyFont="1" applyFill="1" applyBorder="1" applyAlignment="1" applyProtection="1">
      <alignment horizontal="left" vertical="center" wrapText="1"/>
    </xf>
    <xf numFmtId="0" fontId="1" fillId="9" borderId="2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26" fillId="6" borderId="1" xfId="0" applyNumberFormat="1" applyFont="1" applyFill="1" applyBorder="1" applyAlignment="1" applyProtection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30" fillId="2" borderId="2" xfId="0" applyNumberFormat="1" applyFont="1" applyFill="1" applyBorder="1" applyAlignment="1" applyProtection="1">
      <alignment horizontal="left" vertical="center" wrapText="1"/>
    </xf>
    <xf numFmtId="0" fontId="30" fillId="2" borderId="4" xfId="0" applyNumberFormat="1" applyFont="1" applyFill="1" applyBorder="1" applyAlignment="1" applyProtection="1">
      <alignment horizontal="left" vertical="center" wrapText="1"/>
    </xf>
    <xf numFmtId="2" fontId="26" fillId="2" borderId="1" xfId="0" applyNumberFormat="1" applyFont="1" applyFill="1" applyBorder="1" applyAlignment="1" applyProtection="1">
      <alignment horizontal="left" vertical="center" wrapText="1"/>
    </xf>
    <xf numFmtId="0" fontId="26" fillId="7" borderId="1" xfId="0" applyNumberFormat="1" applyFont="1" applyFill="1" applyBorder="1" applyAlignment="1" applyProtection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26" fillId="9" borderId="2" xfId="0" applyNumberFormat="1" applyFont="1" applyFill="1" applyBorder="1" applyAlignment="1" applyProtection="1">
      <alignment horizontal="left" vertical="center" wrapText="1"/>
    </xf>
    <xf numFmtId="0" fontId="26" fillId="9" borderId="4" xfId="0" applyNumberFormat="1" applyFont="1" applyFill="1" applyBorder="1" applyAlignment="1" applyProtection="1">
      <alignment horizontal="left" vertical="center" wrapText="1"/>
    </xf>
    <xf numFmtId="0" fontId="26" fillId="2" borderId="1" xfId="0" applyNumberFormat="1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4" xfId="0" applyNumberFormat="1" applyFont="1" applyFill="1" applyBorder="1" applyAlignment="1" applyProtection="1">
      <alignment horizontal="left" vertical="center" wrapText="1"/>
    </xf>
    <xf numFmtId="0" fontId="0" fillId="6" borderId="2" xfId="0" applyFont="1" applyFill="1" applyBorder="1" applyAlignment="1">
      <alignment horizontal="left" vertical="center" wrapText="1"/>
    </xf>
    <xf numFmtId="0" fontId="0" fillId="6" borderId="4" xfId="0" applyFont="1" applyFill="1" applyBorder="1" applyAlignment="1">
      <alignment horizontal="left" vertical="center" wrapText="1"/>
    </xf>
    <xf numFmtId="0" fontId="0" fillId="8" borderId="2" xfId="0" applyFont="1" applyFill="1" applyBorder="1" applyAlignment="1">
      <alignment horizontal="left" vertical="center" wrapText="1"/>
    </xf>
    <xf numFmtId="0" fontId="0" fillId="8" borderId="4" xfId="0" applyFont="1" applyFill="1" applyBorder="1" applyAlignment="1">
      <alignment horizontal="left" vertical="center" wrapText="1"/>
    </xf>
    <xf numFmtId="0" fontId="0" fillId="7" borderId="2" xfId="0" applyFont="1" applyFill="1" applyBorder="1" applyAlignment="1">
      <alignment horizontal="left" vertical="center" wrapText="1"/>
    </xf>
    <xf numFmtId="0" fontId="0" fillId="7" borderId="4" xfId="0" applyFont="1" applyFill="1" applyBorder="1" applyAlignment="1">
      <alignment horizontal="left" vertical="center" wrapText="1"/>
    </xf>
    <xf numFmtId="0" fontId="0" fillId="9" borderId="2" xfId="0" applyFont="1" applyFill="1" applyBorder="1" applyAlignment="1">
      <alignment horizontal="left" vertical="center" wrapText="1"/>
    </xf>
    <xf numFmtId="0" fontId="0" fillId="9" borderId="4" xfId="0" applyFont="1" applyFill="1" applyBorder="1" applyAlignment="1">
      <alignment horizontal="left" vertical="center" wrapText="1"/>
    </xf>
    <xf numFmtId="0" fontId="28" fillId="9" borderId="1" xfId="0" applyNumberFormat="1" applyFont="1" applyFill="1" applyBorder="1" applyAlignment="1" applyProtection="1">
      <alignment horizontal="left" vertical="center" wrapText="1"/>
    </xf>
    <xf numFmtId="0" fontId="15" fillId="9" borderId="2" xfId="0" applyFont="1" applyFill="1" applyBorder="1" applyAlignment="1">
      <alignment horizontal="left" vertical="center" wrapText="1"/>
    </xf>
    <xf numFmtId="0" fontId="15" fillId="9" borderId="4" xfId="0" applyFont="1" applyFill="1" applyBorder="1" applyAlignment="1">
      <alignment horizontal="left" vertical="center" wrapText="1"/>
    </xf>
    <xf numFmtId="0" fontId="26" fillId="0" borderId="2" xfId="0" applyNumberFormat="1" applyFont="1" applyFill="1" applyBorder="1" applyAlignment="1" applyProtection="1">
      <alignment horizontal="left" vertical="center" wrapText="1"/>
    </xf>
    <xf numFmtId="0" fontId="26" fillId="0" borderId="4" xfId="0" applyNumberFormat="1" applyFont="1" applyFill="1" applyBorder="1" applyAlignment="1" applyProtection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3" fontId="24" fillId="2" borderId="0" xfId="1" applyNumberFormat="1" applyFont="1" applyFill="1" applyAlignment="1">
      <alignment horizontal="center" vertical="center"/>
    </xf>
  </cellXfs>
  <cellStyles count="2">
    <cellStyle name="Normalno" xfId="0" builtinId="0"/>
    <cellStyle name="Normalno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workbookViewId="0">
      <selection sqref="A1:H1"/>
    </sheetView>
  </sheetViews>
  <sheetFormatPr defaultRowHeight="15" x14ac:dyDescent="0.25"/>
  <cols>
    <col min="5" max="5" width="21.7109375" customWidth="1"/>
    <col min="6" max="6" width="18.5703125" customWidth="1"/>
    <col min="7" max="8" width="18.140625" customWidth="1"/>
  </cols>
  <sheetData>
    <row r="1" spans="1:8" ht="42" customHeight="1" x14ac:dyDescent="0.25">
      <c r="A1" s="317" t="s">
        <v>238</v>
      </c>
      <c r="B1" s="317"/>
      <c r="C1" s="317"/>
      <c r="D1" s="317"/>
      <c r="E1" s="317"/>
      <c r="F1" s="317"/>
      <c r="G1" s="317"/>
      <c r="H1" s="317"/>
    </row>
    <row r="2" spans="1:8" ht="18" customHeight="1" x14ac:dyDescent="0.25">
      <c r="A2" s="4"/>
      <c r="B2" s="4"/>
      <c r="C2" s="4"/>
      <c r="D2" s="4"/>
      <c r="E2" s="4"/>
      <c r="F2" s="15"/>
      <c r="G2" s="15"/>
      <c r="H2" s="15"/>
    </row>
    <row r="3" spans="1:8" ht="15.75" x14ac:dyDescent="0.25">
      <c r="A3" s="317" t="s">
        <v>29</v>
      </c>
      <c r="B3" s="317"/>
      <c r="C3" s="317"/>
      <c r="D3" s="317"/>
      <c r="E3" s="317"/>
      <c r="F3" s="317"/>
      <c r="G3" s="317"/>
      <c r="H3" s="317"/>
    </row>
    <row r="4" spans="1:8" ht="18" x14ac:dyDescent="0.25">
      <c r="A4" s="4"/>
      <c r="B4" s="4"/>
      <c r="C4" s="4"/>
      <c r="D4" s="4"/>
      <c r="E4" s="4"/>
      <c r="F4" s="15"/>
      <c r="G4" s="15"/>
      <c r="H4" s="15"/>
    </row>
    <row r="5" spans="1:8" ht="18" customHeight="1" x14ac:dyDescent="0.25">
      <c r="A5" s="317" t="s">
        <v>34</v>
      </c>
      <c r="B5" s="318"/>
      <c r="C5" s="318"/>
      <c r="D5" s="318"/>
      <c r="E5" s="318"/>
      <c r="F5" s="318"/>
      <c r="G5" s="318"/>
      <c r="H5" s="318"/>
    </row>
    <row r="6" spans="1:8" ht="18" x14ac:dyDescent="0.25">
      <c r="A6" s="1"/>
      <c r="B6" s="2"/>
      <c r="C6" s="2"/>
      <c r="D6" s="2"/>
      <c r="E6" s="6"/>
      <c r="F6" s="7"/>
      <c r="G6" s="7"/>
      <c r="H6" s="7"/>
    </row>
    <row r="7" spans="1:8" ht="25.5" x14ac:dyDescent="0.25">
      <c r="A7" s="16"/>
      <c r="B7" s="17"/>
      <c r="C7" s="17"/>
      <c r="D7" s="18"/>
      <c r="E7" s="19"/>
      <c r="F7" s="3" t="s">
        <v>227</v>
      </c>
      <c r="G7" s="3" t="s">
        <v>37</v>
      </c>
      <c r="H7" s="3" t="s">
        <v>229</v>
      </c>
    </row>
    <row r="8" spans="1:8" x14ac:dyDescent="0.25">
      <c r="A8" s="319" t="s">
        <v>0</v>
      </c>
      <c r="B8" s="320"/>
      <c r="C8" s="320"/>
      <c r="D8" s="320"/>
      <c r="E8" s="321"/>
      <c r="F8" s="41">
        <f>F9+F10</f>
        <v>1112880.71</v>
      </c>
      <c r="G8" s="41">
        <f>G9+G10</f>
        <v>1070621.1100000001</v>
      </c>
      <c r="H8" s="41">
        <f>H9+H10</f>
        <v>1214381.47</v>
      </c>
    </row>
    <row r="9" spans="1:8" x14ac:dyDescent="0.25">
      <c r="A9" s="322" t="s">
        <v>1</v>
      </c>
      <c r="B9" s="316"/>
      <c r="C9" s="316"/>
      <c r="D9" s="316"/>
      <c r="E9" s="323"/>
      <c r="F9" s="47">
        <v>1112562.18</v>
      </c>
      <c r="G9" s="47">
        <v>1070302.58</v>
      </c>
      <c r="H9" s="47">
        <v>1214381.47</v>
      </c>
    </row>
    <row r="10" spans="1:8" x14ac:dyDescent="0.25">
      <c r="A10" s="324" t="s">
        <v>2</v>
      </c>
      <c r="B10" s="323"/>
      <c r="C10" s="323"/>
      <c r="D10" s="323"/>
      <c r="E10" s="323"/>
      <c r="F10" s="47">
        <v>318.52999999999997</v>
      </c>
      <c r="G10" s="47">
        <v>318.52999999999997</v>
      </c>
      <c r="H10" s="47">
        <v>0</v>
      </c>
    </row>
    <row r="11" spans="1:8" x14ac:dyDescent="0.25">
      <c r="A11" s="23" t="s">
        <v>3</v>
      </c>
      <c r="B11" s="24"/>
      <c r="C11" s="24"/>
      <c r="D11" s="24"/>
      <c r="E11" s="24"/>
      <c r="F11" s="41">
        <f>F12+F13</f>
        <v>1109333.5599999998</v>
      </c>
      <c r="G11" s="41">
        <f>G12+G13</f>
        <v>1070621.1100000001</v>
      </c>
      <c r="H11" s="41">
        <f>H12+H13</f>
        <v>1213253.72</v>
      </c>
    </row>
    <row r="12" spans="1:8" x14ac:dyDescent="0.25">
      <c r="A12" s="315" t="s">
        <v>4</v>
      </c>
      <c r="B12" s="316"/>
      <c r="C12" s="316"/>
      <c r="D12" s="316"/>
      <c r="E12" s="316"/>
      <c r="F12" s="47">
        <v>1057857.6499999999</v>
      </c>
      <c r="G12" s="47">
        <v>1068656.81</v>
      </c>
      <c r="H12" s="47">
        <v>1198593.46</v>
      </c>
    </row>
    <row r="13" spans="1:8" x14ac:dyDescent="0.25">
      <c r="A13" s="328" t="s">
        <v>5</v>
      </c>
      <c r="B13" s="323"/>
      <c r="C13" s="323"/>
      <c r="D13" s="323"/>
      <c r="E13" s="323"/>
      <c r="F13" s="47">
        <v>51475.91</v>
      </c>
      <c r="G13" s="47">
        <v>1964.3</v>
      </c>
      <c r="H13" s="47">
        <v>14660.26</v>
      </c>
    </row>
    <row r="14" spans="1:8" x14ac:dyDescent="0.25">
      <c r="A14" s="327" t="s">
        <v>6</v>
      </c>
      <c r="B14" s="320"/>
      <c r="C14" s="320"/>
      <c r="D14" s="320"/>
      <c r="E14" s="320"/>
      <c r="F14" s="41">
        <f>F8-F11</f>
        <v>3547.1500000001397</v>
      </c>
      <c r="G14" s="41">
        <f>G8-G11</f>
        <v>0</v>
      </c>
      <c r="H14" s="41">
        <f>H8-H11</f>
        <v>1127.75</v>
      </c>
    </row>
    <row r="15" spans="1:8" ht="18" x14ac:dyDescent="0.25">
      <c r="A15" s="4"/>
      <c r="B15" s="8"/>
      <c r="C15" s="8"/>
      <c r="D15" s="8"/>
      <c r="E15" s="8"/>
      <c r="F15" s="13"/>
      <c r="G15" s="14"/>
      <c r="H15" s="14"/>
    </row>
    <row r="16" spans="1:8" ht="18" customHeight="1" x14ac:dyDescent="0.25">
      <c r="A16" s="317" t="s">
        <v>35</v>
      </c>
      <c r="B16" s="318"/>
      <c r="C16" s="318"/>
      <c r="D16" s="318"/>
      <c r="E16" s="318"/>
      <c r="F16" s="318"/>
      <c r="G16" s="318"/>
      <c r="H16" s="318"/>
    </row>
    <row r="17" spans="1:8" ht="18" x14ac:dyDescent="0.25">
      <c r="A17" s="15"/>
      <c r="B17" s="13"/>
      <c r="C17" s="13"/>
      <c r="D17" s="13"/>
      <c r="E17" s="13"/>
      <c r="F17" s="13"/>
      <c r="G17" s="14"/>
      <c r="H17" s="14"/>
    </row>
    <row r="18" spans="1:8" ht="25.5" x14ac:dyDescent="0.25">
      <c r="A18" s="16"/>
      <c r="B18" s="17"/>
      <c r="C18" s="17"/>
      <c r="D18" s="18"/>
      <c r="E18" s="19"/>
      <c r="F18" s="3" t="s">
        <v>176</v>
      </c>
      <c r="G18" s="3" t="s">
        <v>37</v>
      </c>
      <c r="H18" s="3" t="s">
        <v>177</v>
      </c>
    </row>
    <row r="19" spans="1:8" ht="15.75" customHeight="1" x14ac:dyDescent="0.25">
      <c r="A19" s="322" t="s">
        <v>8</v>
      </c>
      <c r="B19" s="325"/>
      <c r="C19" s="325"/>
      <c r="D19" s="325"/>
      <c r="E19" s="326"/>
      <c r="F19" s="21"/>
      <c r="G19" s="21"/>
      <c r="H19" s="21"/>
    </row>
    <row r="20" spans="1:8" x14ac:dyDescent="0.25">
      <c r="A20" s="322" t="s">
        <v>9</v>
      </c>
      <c r="B20" s="316"/>
      <c r="C20" s="316"/>
      <c r="D20" s="316"/>
      <c r="E20" s="316"/>
      <c r="F20" s="21"/>
      <c r="G20" s="21"/>
      <c r="H20" s="21"/>
    </row>
    <row r="21" spans="1:8" x14ac:dyDescent="0.25">
      <c r="A21" s="327" t="s">
        <v>10</v>
      </c>
      <c r="B21" s="320"/>
      <c r="C21" s="320"/>
      <c r="D21" s="320"/>
      <c r="E21" s="320"/>
      <c r="F21" s="20"/>
      <c r="G21" s="20">
        <v>0</v>
      </c>
      <c r="H21" s="20"/>
    </row>
    <row r="22" spans="1:8" ht="18" x14ac:dyDescent="0.25">
      <c r="A22" s="12"/>
      <c r="B22" s="13"/>
      <c r="C22" s="13"/>
      <c r="D22" s="13"/>
      <c r="E22" s="13"/>
      <c r="F22" s="13"/>
      <c r="G22" s="14"/>
      <c r="H22" s="14"/>
    </row>
    <row r="23" spans="1:8" ht="18" customHeight="1" x14ac:dyDescent="0.25">
      <c r="A23" s="317" t="s">
        <v>40</v>
      </c>
      <c r="B23" s="318"/>
      <c r="C23" s="318"/>
      <c r="D23" s="318"/>
      <c r="E23" s="318"/>
      <c r="F23" s="318"/>
      <c r="G23" s="318"/>
      <c r="H23" s="318"/>
    </row>
    <row r="24" spans="1:8" ht="18" x14ac:dyDescent="0.25">
      <c r="A24" s="12"/>
      <c r="B24" s="13"/>
      <c r="C24" s="13"/>
      <c r="D24" s="13"/>
      <c r="E24" s="13"/>
      <c r="F24" s="13"/>
      <c r="G24" s="14"/>
      <c r="H24" s="14"/>
    </row>
    <row r="25" spans="1:8" ht="25.5" x14ac:dyDescent="0.25">
      <c r="A25" s="16"/>
      <c r="B25" s="17"/>
      <c r="C25" s="17"/>
      <c r="D25" s="18"/>
      <c r="E25" s="19"/>
      <c r="F25" s="3" t="s">
        <v>176</v>
      </c>
      <c r="G25" s="3" t="s">
        <v>37</v>
      </c>
      <c r="H25" s="3" t="s">
        <v>229</v>
      </c>
    </row>
    <row r="26" spans="1:8" x14ac:dyDescent="0.25">
      <c r="A26" s="331" t="s">
        <v>36</v>
      </c>
      <c r="B26" s="332"/>
      <c r="C26" s="332"/>
      <c r="D26" s="332"/>
      <c r="E26" s="333"/>
      <c r="F26" s="43">
        <v>15730.11</v>
      </c>
      <c r="G26" s="22"/>
      <c r="H26" s="43">
        <v>19277.259999999998</v>
      </c>
    </row>
    <row r="27" spans="1:8" ht="30" customHeight="1" x14ac:dyDescent="0.25">
      <c r="A27" s="334" t="s">
        <v>7</v>
      </c>
      <c r="B27" s="335"/>
      <c r="C27" s="335"/>
      <c r="D27" s="335"/>
      <c r="E27" s="336"/>
      <c r="F27" s="42">
        <v>19277.259999999998</v>
      </c>
      <c r="G27" s="42">
        <v>1327.23</v>
      </c>
      <c r="H27" s="42"/>
    </row>
    <row r="28" spans="1:8" x14ac:dyDescent="0.25">
      <c r="F28" s="44"/>
    </row>
    <row r="29" spans="1:8" x14ac:dyDescent="0.25">
      <c r="F29" s="45"/>
    </row>
    <row r="30" spans="1:8" x14ac:dyDescent="0.25">
      <c r="A30" s="315" t="s">
        <v>11</v>
      </c>
      <c r="B30" s="316"/>
      <c r="C30" s="316"/>
      <c r="D30" s="316"/>
      <c r="E30" s="316"/>
      <c r="F30" s="46">
        <f>F27</f>
        <v>19277.259999999998</v>
      </c>
      <c r="G30" s="46">
        <f t="shared" ref="G30" si="0">G27</f>
        <v>1327.23</v>
      </c>
      <c r="H30" s="46">
        <f>H14+H26</f>
        <v>20405.009999999998</v>
      </c>
    </row>
    <row r="31" spans="1:8" ht="11.25" customHeight="1" x14ac:dyDescent="0.25">
      <c r="A31" s="9"/>
      <c r="B31" s="10"/>
      <c r="C31" s="10"/>
      <c r="D31" s="10"/>
      <c r="E31" s="10"/>
      <c r="F31" s="11"/>
      <c r="G31" s="11"/>
      <c r="H31" s="11"/>
    </row>
    <row r="32" spans="1:8" ht="29.25" customHeight="1" x14ac:dyDescent="0.25">
      <c r="A32" s="329"/>
      <c r="B32" s="330"/>
      <c r="C32" s="330"/>
      <c r="D32" s="330"/>
      <c r="E32" s="330"/>
      <c r="F32" s="330"/>
      <c r="G32" s="330"/>
      <c r="H32" s="330"/>
    </row>
    <row r="33" spans="1:8" ht="8.25" customHeight="1" x14ac:dyDescent="0.25"/>
    <row r="34" spans="1:8" x14ac:dyDescent="0.25">
      <c r="A34" s="329"/>
      <c r="B34" s="330"/>
      <c r="C34" s="330"/>
      <c r="D34" s="330"/>
      <c r="E34" s="330"/>
      <c r="F34" s="330"/>
      <c r="G34" s="330"/>
      <c r="H34" s="330"/>
    </row>
    <row r="35" spans="1:8" ht="8.25" customHeight="1" x14ac:dyDescent="0.25"/>
    <row r="36" spans="1:8" ht="29.25" customHeight="1" x14ac:dyDescent="0.25">
      <c r="A36" s="329"/>
      <c r="B36" s="330"/>
      <c r="C36" s="330"/>
      <c r="D36" s="330"/>
      <c r="E36" s="330"/>
      <c r="F36" s="330"/>
      <c r="G36" s="330"/>
      <c r="H36" s="330"/>
    </row>
  </sheetData>
  <mergeCells count="20">
    <mergeCell ref="A36:H36"/>
    <mergeCell ref="A23:H23"/>
    <mergeCell ref="A32:H32"/>
    <mergeCell ref="A30:E30"/>
    <mergeCell ref="A34:H34"/>
    <mergeCell ref="A26:E26"/>
    <mergeCell ref="A27:E27"/>
    <mergeCell ref="A19:E19"/>
    <mergeCell ref="A20:E20"/>
    <mergeCell ref="A21:E21"/>
    <mergeCell ref="A13:E13"/>
    <mergeCell ref="A14:E14"/>
    <mergeCell ref="A12:E12"/>
    <mergeCell ref="A5:H5"/>
    <mergeCell ref="A16:H16"/>
    <mergeCell ref="A1:H1"/>
    <mergeCell ref="A3:H3"/>
    <mergeCell ref="A8:E8"/>
    <mergeCell ref="A9:E9"/>
    <mergeCell ref="A10:E10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topLeftCell="A16" workbookViewId="0">
      <selection activeCell="E25" sqref="E25"/>
    </sheetView>
  </sheetViews>
  <sheetFormatPr defaultRowHeight="15" x14ac:dyDescent="0.25"/>
  <cols>
    <col min="1" max="1" width="7.42578125" customWidth="1"/>
    <col min="2" max="2" width="8.28515625" customWidth="1"/>
    <col min="3" max="3" width="5.42578125" bestFit="1" customWidth="1"/>
    <col min="4" max="4" width="30.7109375" customWidth="1"/>
    <col min="5" max="5" width="14.42578125" customWidth="1"/>
    <col min="6" max="6" width="14.5703125" customWidth="1"/>
    <col min="7" max="7" width="13.42578125" customWidth="1"/>
    <col min="8" max="8" width="10.42578125" customWidth="1"/>
    <col min="9" max="9" width="10" customWidth="1"/>
  </cols>
  <sheetData>
    <row r="1" spans="1:9" ht="42" customHeight="1" x14ac:dyDescent="0.25">
      <c r="A1" s="317" t="s">
        <v>239</v>
      </c>
      <c r="B1" s="317"/>
      <c r="C1" s="317"/>
      <c r="D1" s="317"/>
      <c r="E1" s="317"/>
      <c r="F1" s="317"/>
      <c r="G1" s="317"/>
      <c r="H1" s="61"/>
      <c r="I1" s="61"/>
    </row>
    <row r="2" spans="1:9" ht="6" customHeight="1" x14ac:dyDescent="0.25">
      <c r="A2" s="4"/>
      <c r="B2" s="4"/>
      <c r="C2" s="4"/>
      <c r="D2" s="4"/>
      <c r="E2" s="4"/>
      <c r="F2" s="4"/>
      <c r="G2" s="4"/>
      <c r="H2" s="15"/>
      <c r="I2" s="15"/>
    </row>
    <row r="3" spans="1:9" ht="15.75" x14ac:dyDescent="0.25">
      <c r="A3" s="317" t="s">
        <v>29</v>
      </c>
      <c r="B3" s="317"/>
      <c r="C3" s="317"/>
      <c r="D3" s="317"/>
      <c r="E3" s="317"/>
      <c r="F3" s="317"/>
      <c r="G3" s="339"/>
      <c r="H3" s="63"/>
      <c r="I3" s="63"/>
    </row>
    <row r="4" spans="1:9" ht="9.75" customHeight="1" x14ac:dyDescent="0.25">
      <c r="A4" s="4"/>
      <c r="B4" s="4"/>
      <c r="C4" s="4"/>
      <c r="D4" s="4"/>
      <c r="E4" s="4"/>
      <c r="F4" s="4"/>
      <c r="G4" s="5"/>
      <c r="H4" s="5"/>
      <c r="I4" s="5"/>
    </row>
    <row r="5" spans="1:9" ht="18" customHeight="1" x14ac:dyDescent="0.25">
      <c r="A5" s="317" t="s">
        <v>13</v>
      </c>
      <c r="B5" s="318"/>
      <c r="C5" s="318"/>
      <c r="D5" s="318"/>
      <c r="E5" s="318"/>
      <c r="F5" s="318"/>
      <c r="G5" s="318"/>
      <c r="H5" s="62"/>
      <c r="I5" s="62"/>
    </row>
    <row r="6" spans="1:9" ht="9" customHeight="1" x14ac:dyDescent="0.25">
      <c r="A6" s="4"/>
      <c r="B6" s="4"/>
      <c r="C6" s="4"/>
      <c r="D6" s="4"/>
      <c r="E6" s="4"/>
      <c r="F6" s="4"/>
      <c r="G6" s="5"/>
      <c r="H6" s="5"/>
      <c r="I6" s="5"/>
    </row>
    <row r="7" spans="1:9" ht="15.75" x14ac:dyDescent="0.25">
      <c r="A7" s="317" t="s">
        <v>1</v>
      </c>
      <c r="B7" s="337"/>
      <c r="C7" s="337"/>
      <c r="D7" s="337"/>
      <c r="E7" s="337"/>
      <c r="F7" s="337"/>
      <c r="G7" s="337"/>
      <c r="H7" s="64"/>
      <c r="I7" s="64"/>
    </row>
    <row r="8" spans="1:9" ht="10.5" customHeight="1" x14ac:dyDescent="0.25">
      <c r="A8" s="48"/>
      <c r="B8" s="50"/>
      <c r="C8" s="50"/>
      <c r="D8" s="50"/>
      <c r="E8" s="50"/>
      <c r="F8" s="50"/>
      <c r="G8" s="50"/>
      <c r="H8" s="64"/>
      <c r="I8" s="64"/>
    </row>
    <row r="9" spans="1:9" ht="7.5" customHeight="1" x14ac:dyDescent="0.25">
      <c r="A9" s="4"/>
      <c r="B9" s="4"/>
      <c r="C9" s="4"/>
      <c r="D9" s="4"/>
      <c r="E9" s="4"/>
      <c r="F9" s="4"/>
      <c r="G9" s="5"/>
      <c r="H9" s="5"/>
      <c r="I9" s="5"/>
    </row>
    <row r="10" spans="1:9" ht="42.75" customHeight="1" x14ac:dyDescent="0.25">
      <c r="A10" s="230" t="s">
        <v>14</v>
      </c>
      <c r="B10" s="151" t="s">
        <v>15</v>
      </c>
      <c r="C10" s="151" t="s">
        <v>16</v>
      </c>
      <c r="D10" s="151" t="s">
        <v>12</v>
      </c>
      <c r="E10" s="150" t="s">
        <v>228</v>
      </c>
      <c r="F10" s="230" t="s">
        <v>37</v>
      </c>
      <c r="G10" s="288" t="s">
        <v>229</v>
      </c>
      <c r="H10" s="83" t="s">
        <v>203</v>
      </c>
      <c r="I10" s="83" t="s">
        <v>200</v>
      </c>
    </row>
    <row r="11" spans="1:9" x14ac:dyDescent="0.25">
      <c r="A11" s="240"/>
      <c r="B11" s="240"/>
      <c r="C11" s="240"/>
      <c r="D11" s="87">
        <v>1</v>
      </c>
      <c r="E11" s="87">
        <v>2</v>
      </c>
      <c r="F11" s="87">
        <v>3</v>
      </c>
      <c r="G11" s="87">
        <v>4</v>
      </c>
      <c r="H11" s="65" t="s">
        <v>201</v>
      </c>
      <c r="I11" s="65" t="s">
        <v>202</v>
      </c>
    </row>
    <row r="12" spans="1:9" x14ac:dyDescent="0.25">
      <c r="A12" s="241"/>
      <c r="B12" s="242"/>
      <c r="C12" s="242"/>
      <c r="D12" s="242" t="s">
        <v>109</v>
      </c>
      <c r="E12" s="243">
        <f>E13+E29</f>
        <v>1112880.7100000002</v>
      </c>
      <c r="F12" s="243">
        <f>F13+F29</f>
        <v>1070621.1100000001</v>
      </c>
      <c r="G12" s="243">
        <f>G13+G29</f>
        <v>1214381.4700000002</v>
      </c>
      <c r="H12" s="244">
        <f t="shared" ref="H12:H31" si="0">SUM(G12/E12*100)</f>
        <v>109.1205426680457</v>
      </c>
      <c r="I12" s="245">
        <f t="shared" ref="I12:I31" si="1">SUM(G12/F12*100)</f>
        <v>113.42775316657077</v>
      </c>
    </row>
    <row r="13" spans="1:9" ht="15.75" customHeight="1" x14ac:dyDescent="0.25">
      <c r="A13" s="233">
        <v>6</v>
      </c>
      <c r="B13" s="233"/>
      <c r="C13" s="233"/>
      <c r="D13" s="233" t="s">
        <v>17</v>
      </c>
      <c r="E13" s="156">
        <f>E14+E18+E20+E22+E25</f>
        <v>1112880.7100000002</v>
      </c>
      <c r="F13" s="156">
        <f>F14+F18+F20+F22+F25</f>
        <v>1069293.8800000001</v>
      </c>
      <c r="G13" s="156">
        <f>G14+G18+G20+G22+G25</f>
        <v>1214381.4700000002</v>
      </c>
      <c r="H13" s="246">
        <f t="shared" si="0"/>
        <v>109.1205426680457</v>
      </c>
      <c r="I13" s="247">
        <f t="shared" si="1"/>
        <v>113.56854207376554</v>
      </c>
    </row>
    <row r="14" spans="1:9" ht="28.5" customHeight="1" x14ac:dyDescent="0.25">
      <c r="A14" s="235"/>
      <c r="B14" s="235">
        <v>63</v>
      </c>
      <c r="C14" s="235"/>
      <c r="D14" s="235" t="s">
        <v>38</v>
      </c>
      <c r="E14" s="157">
        <f>E15+E16+E17</f>
        <v>936684.13000000012</v>
      </c>
      <c r="F14" s="157">
        <f>F15+F16+F17</f>
        <v>964032.12000000011</v>
      </c>
      <c r="G14" s="157">
        <f>G15+G16+G17</f>
        <v>1073765.6300000001</v>
      </c>
      <c r="H14" s="244">
        <f t="shared" si="0"/>
        <v>114.63476273479726</v>
      </c>
      <c r="I14" s="245">
        <f t="shared" si="1"/>
        <v>111.38276492281192</v>
      </c>
    </row>
    <row r="15" spans="1:9" ht="18.75" customHeight="1" x14ac:dyDescent="0.25">
      <c r="A15" s="240"/>
      <c r="B15" s="248">
        <v>63</v>
      </c>
      <c r="C15" s="248" t="s">
        <v>148</v>
      </c>
      <c r="D15" s="249" t="s">
        <v>178</v>
      </c>
      <c r="E15" s="250">
        <v>13775.9</v>
      </c>
      <c r="F15" s="250">
        <v>19908.419999999998</v>
      </c>
      <c r="G15" s="250">
        <v>13406.99</v>
      </c>
      <c r="H15" s="252">
        <f t="shared" si="0"/>
        <v>97.322062442381267</v>
      </c>
      <c r="I15" s="253">
        <f t="shared" si="1"/>
        <v>67.343315039566178</v>
      </c>
    </row>
    <row r="16" spans="1:9" ht="15" customHeight="1" x14ac:dyDescent="0.25">
      <c r="A16" s="254"/>
      <c r="B16" s="254">
        <v>63</v>
      </c>
      <c r="C16" s="254" t="s">
        <v>148</v>
      </c>
      <c r="D16" s="249" t="s">
        <v>85</v>
      </c>
      <c r="E16" s="250">
        <v>893739.8</v>
      </c>
      <c r="F16" s="250">
        <v>912535.67</v>
      </c>
      <c r="G16" s="250">
        <v>1035681.29</v>
      </c>
      <c r="H16" s="252">
        <f t="shared" si="0"/>
        <v>115.88174656650627</v>
      </c>
      <c r="I16" s="253">
        <f t="shared" si="1"/>
        <v>113.49488289044088</v>
      </c>
    </row>
    <row r="17" spans="1:9" x14ac:dyDescent="0.25">
      <c r="A17" s="254"/>
      <c r="B17" s="254">
        <v>63</v>
      </c>
      <c r="C17" s="254" t="s">
        <v>149</v>
      </c>
      <c r="D17" s="254" t="s">
        <v>103</v>
      </c>
      <c r="E17" s="250">
        <v>29168.43</v>
      </c>
      <c r="F17" s="250">
        <v>31588.03</v>
      </c>
      <c r="G17" s="250">
        <v>24677.35</v>
      </c>
      <c r="H17" s="252">
        <f t="shared" si="0"/>
        <v>84.602942290688929</v>
      </c>
      <c r="I17" s="253">
        <f t="shared" si="1"/>
        <v>78.122472341580021</v>
      </c>
    </row>
    <row r="18" spans="1:9" x14ac:dyDescent="0.25">
      <c r="A18" s="255"/>
      <c r="B18" s="255">
        <v>64</v>
      </c>
      <c r="C18" s="256"/>
      <c r="D18" s="255" t="s">
        <v>150</v>
      </c>
      <c r="E18" s="157">
        <f>E19</f>
        <v>0.25</v>
      </c>
      <c r="F18" s="157">
        <f t="shared" ref="F18:G18" si="2">F19</f>
        <v>1.33</v>
      </c>
      <c r="G18" s="157">
        <f t="shared" si="2"/>
        <v>0.06</v>
      </c>
      <c r="H18" s="244">
        <f t="shared" si="0"/>
        <v>24</v>
      </c>
      <c r="I18" s="245">
        <f t="shared" si="1"/>
        <v>4.5112781954887211</v>
      </c>
    </row>
    <row r="19" spans="1:9" x14ac:dyDescent="0.25">
      <c r="A19" s="240"/>
      <c r="B19" s="240">
        <v>64</v>
      </c>
      <c r="C19" s="248" t="s">
        <v>151</v>
      </c>
      <c r="D19" s="248" t="s">
        <v>139</v>
      </c>
      <c r="E19" s="257">
        <v>0.25</v>
      </c>
      <c r="F19" s="257">
        <v>1.33</v>
      </c>
      <c r="G19" s="257">
        <v>0.06</v>
      </c>
      <c r="H19" s="252">
        <f t="shared" si="0"/>
        <v>24</v>
      </c>
      <c r="I19" s="253">
        <f t="shared" si="1"/>
        <v>4.5112781954887211</v>
      </c>
    </row>
    <row r="20" spans="1:9" ht="57" customHeight="1" x14ac:dyDescent="0.25">
      <c r="A20" s="255"/>
      <c r="B20" s="255">
        <v>65</v>
      </c>
      <c r="C20" s="256"/>
      <c r="D20" s="258" t="s">
        <v>152</v>
      </c>
      <c r="E20" s="157">
        <f t="shared" ref="E20:G20" si="3">E21</f>
        <v>4409.55</v>
      </c>
      <c r="F20" s="157">
        <f t="shared" si="3"/>
        <v>3981.68</v>
      </c>
      <c r="G20" s="157">
        <f t="shared" si="3"/>
        <v>8452.74</v>
      </c>
      <c r="H20" s="244">
        <f t="shared" si="0"/>
        <v>191.69166921794741</v>
      </c>
      <c r="I20" s="245">
        <f t="shared" si="1"/>
        <v>212.29079182656568</v>
      </c>
    </row>
    <row r="21" spans="1:9" x14ac:dyDescent="0.25">
      <c r="A21" s="240"/>
      <c r="B21" s="240"/>
      <c r="C21" s="248" t="s">
        <v>153</v>
      </c>
      <c r="D21" s="248" t="s">
        <v>154</v>
      </c>
      <c r="E21" s="250">
        <v>4409.55</v>
      </c>
      <c r="F21" s="250">
        <v>3981.68</v>
      </c>
      <c r="G21" s="250">
        <v>8452.74</v>
      </c>
      <c r="H21" s="252">
        <f t="shared" si="0"/>
        <v>191.69166921794741</v>
      </c>
      <c r="I21" s="253">
        <f t="shared" si="1"/>
        <v>212.29079182656568</v>
      </c>
    </row>
    <row r="22" spans="1:9" ht="57" customHeight="1" x14ac:dyDescent="0.25">
      <c r="A22" s="255"/>
      <c r="B22" s="255">
        <v>66</v>
      </c>
      <c r="C22" s="255"/>
      <c r="D22" s="258" t="s">
        <v>155</v>
      </c>
      <c r="E22" s="157">
        <f>E23+E24</f>
        <v>3955.1099999999997</v>
      </c>
      <c r="F22" s="157">
        <f>F23+F24</f>
        <v>3556.9700000000003</v>
      </c>
      <c r="G22" s="157">
        <f>G23+G24</f>
        <v>3225</v>
      </c>
      <c r="H22" s="244">
        <f t="shared" si="0"/>
        <v>81.540083588067091</v>
      </c>
      <c r="I22" s="245">
        <f t="shared" si="1"/>
        <v>90.667056511581478</v>
      </c>
    </row>
    <row r="23" spans="1:9" x14ac:dyDescent="0.25">
      <c r="A23" s="240"/>
      <c r="B23" s="240"/>
      <c r="C23" s="248" t="s">
        <v>151</v>
      </c>
      <c r="D23" s="248" t="s">
        <v>139</v>
      </c>
      <c r="E23" s="250">
        <v>2627.91</v>
      </c>
      <c r="F23" s="250">
        <v>2760.63</v>
      </c>
      <c r="G23" s="250">
        <v>1911.2</v>
      </c>
      <c r="H23" s="252">
        <f t="shared" si="0"/>
        <v>72.726995977792242</v>
      </c>
      <c r="I23" s="253">
        <f t="shared" si="1"/>
        <v>69.230574180531264</v>
      </c>
    </row>
    <row r="24" spans="1:9" x14ac:dyDescent="0.25">
      <c r="A24" s="240"/>
      <c r="B24" s="240"/>
      <c r="C24" s="248" t="s">
        <v>160</v>
      </c>
      <c r="D24" s="248" t="s">
        <v>87</v>
      </c>
      <c r="E24" s="250">
        <v>1327.2</v>
      </c>
      <c r="F24" s="250">
        <v>796.34</v>
      </c>
      <c r="G24" s="250">
        <v>1313.8</v>
      </c>
      <c r="H24" s="252">
        <f t="shared" si="0"/>
        <v>98.990355635925255</v>
      </c>
      <c r="I24" s="253">
        <f t="shared" si="1"/>
        <v>164.97978250496018</v>
      </c>
    </row>
    <row r="25" spans="1:9" ht="42.75" customHeight="1" x14ac:dyDescent="0.25">
      <c r="A25" s="255"/>
      <c r="B25" s="255">
        <v>67</v>
      </c>
      <c r="C25" s="255"/>
      <c r="D25" s="258" t="s">
        <v>39</v>
      </c>
      <c r="E25" s="157">
        <f>E26+E27+E28</f>
        <v>167831.66999999998</v>
      </c>
      <c r="F25" s="157">
        <f>F26+F27+F28</f>
        <v>97721.78</v>
      </c>
      <c r="G25" s="157">
        <f>G26+G27+G28</f>
        <v>128938.04000000001</v>
      </c>
      <c r="H25" s="244">
        <f t="shared" si="0"/>
        <v>76.825810051225744</v>
      </c>
      <c r="I25" s="245">
        <f t="shared" si="1"/>
        <v>131.94401493710001</v>
      </c>
    </row>
    <row r="26" spans="1:9" x14ac:dyDescent="0.25">
      <c r="A26" s="240"/>
      <c r="B26" s="240"/>
      <c r="C26" s="248" t="s">
        <v>159</v>
      </c>
      <c r="D26" s="248" t="s">
        <v>114</v>
      </c>
      <c r="E26" s="250">
        <v>1128.1400000000001</v>
      </c>
      <c r="F26" s="250">
        <v>0</v>
      </c>
      <c r="G26" s="250">
        <v>0</v>
      </c>
      <c r="H26" s="252">
        <f t="shared" si="0"/>
        <v>0</v>
      </c>
      <c r="I26" s="253" t="e">
        <f t="shared" si="1"/>
        <v>#DIV/0!</v>
      </c>
    </row>
    <row r="27" spans="1:9" x14ac:dyDescent="0.25">
      <c r="A27" s="240"/>
      <c r="B27" s="240"/>
      <c r="C27" s="248" t="s">
        <v>156</v>
      </c>
      <c r="D27" s="248" t="s">
        <v>157</v>
      </c>
      <c r="E27" s="250">
        <v>106028.5</v>
      </c>
      <c r="F27" s="251">
        <v>97202.44</v>
      </c>
      <c r="G27" s="251">
        <v>93235</v>
      </c>
      <c r="H27" s="252">
        <f t="shared" si="0"/>
        <v>87.933904563395686</v>
      </c>
      <c r="I27" s="253">
        <f t="shared" si="1"/>
        <v>95.918374065506995</v>
      </c>
    </row>
    <row r="28" spans="1:9" x14ac:dyDescent="0.25">
      <c r="A28" s="240"/>
      <c r="B28" s="259"/>
      <c r="C28" s="248" t="s">
        <v>158</v>
      </c>
      <c r="D28" s="248" t="s">
        <v>18</v>
      </c>
      <c r="E28" s="250">
        <v>60675.03</v>
      </c>
      <c r="F28" s="250">
        <v>519.34</v>
      </c>
      <c r="G28" s="250">
        <v>35703.040000000001</v>
      </c>
      <c r="H28" s="252">
        <f t="shared" si="0"/>
        <v>58.843052900015046</v>
      </c>
      <c r="I28" s="253">
        <f t="shared" si="1"/>
        <v>6874.6948049447365</v>
      </c>
    </row>
    <row r="29" spans="1:9" x14ac:dyDescent="0.25">
      <c r="A29" s="233">
        <v>9</v>
      </c>
      <c r="B29" s="233"/>
      <c r="C29" s="260"/>
      <c r="D29" s="261" t="s">
        <v>161</v>
      </c>
      <c r="E29" s="262">
        <f t="shared" ref="E29:G29" si="4">E30</f>
        <v>0</v>
      </c>
      <c r="F29" s="262">
        <f t="shared" si="4"/>
        <v>1327.23</v>
      </c>
      <c r="G29" s="262">
        <f t="shared" si="4"/>
        <v>0</v>
      </c>
      <c r="H29" s="246" t="e">
        <f t="shared" si="0"/>
        <v>#DIV/0!</v>
      </c>
      <c r="I29" s="247">
        <f t="shared" si="1"/>
        <v>0</v>
      </c>
    </row>
    <row r="30" spans="1:9" x14ac:dyDescent="0.25">
      <c r="A30" s="235"/>
      <c r="B30" s="235">
        <v>92</v>
      </c>
      <c r="C30" s="255"/>
      <c r="D30" s="258" t="s">
        <v>162</v>
      </c>
      <c r="E30" s="263">
        <f t="shared" ref="E30:G30" si="5">E31</f>
        <v>0</v>
      </c>
      <c r="F30" s="263">
        <f t="shared" si="5"/>
        <v>1327.23</v>
      </c>
      <c r="G30" s="263">
        <f t="shared" si="5"/>
        <v>0</v>
      </c>
      <c r="H30" s="244" t="e">
        <f t="shared" si="0"/>
        <v>#DIV/0!</v>
      </c>
      <c r="I30" s="245">
        <f t="shared" si="1"/>
        <v>0</v>
      </c>
    </row>
    <row r="31" spans="1:9" ht="30" x14ac:dyDescent="0.25">
      <c r="A31" s="264"/>
      <c r="B31" s="264"/>
      <c r="C31" s="240" t="s">
        <v>163</v>
      </c>
      <c r="D31" s="265" t="s">
        <v>164</v>
      </c>
      <c r="E31" s="152">
        <v>0</v>
      </c>
      <c r="F31" s="152">
        <v>1327.23</v>
      </c>
      <c r="G31" s="152">
        <v>0</v>
      </c>
      <c r="H31" s="252" t="e">
        <f t="shared" si="0"/>
        <v>#DIV/0!</v>
      </c>
      <c r="I31" s="253">
        <f t="shared" si="1"/>
        <v>0</v>
      </c>
    </row>
    <row r="32" spans="1:9" x14ac:dyDescent="0.25">
      <c r="A32" s="266"/>
      <c r="B32" s="266"/>
      <c r="C32" s="267"/>
      <c r="D32" s="267"/>
      <c r="E32" s="268"/>
      <c r="F32" s="268"/>
      <c r="G32" s="268"/>
      <c r="H32" s="268"/>
      <c r="I32" s="268"/>
    </row>
    <row r="33" spans="1:9" x14ac:dyDescent="0.25">
      <c r="A33" s="28"/>
      <c r="B33" s="28"/>
      <c r="C33" s="28"/>
      <c r="D33" s="28"/>
      <c r="E33" s="28"/>
      <c r="F33" s="28"/>
      <c r="G33" s="28"/>
      <c r="H33" s="28"/>
      <c r="I33" s="28"/>
    </row>
    <row r="34" spans="1:9" ht="15.75" customHeight="1" x14ac:dyDescent="0.25">
      <c r="A34" s="338" t="s">
        <v>19</v>
      </c>
      <c r="B34" s="338"/>
      <c r="C34" s="338"/>
      <c r="D34" s="338"/>
      <c r="E34" s="338"/>
      <c r="F34" s="338"/>
      <c r="G34" s="338"/>
      <c r="H34" s="269"/>
      <c r="I34" s="269"/>
    </row>
    <row r="35" spans="1:9" x14ac:dyDescent="0.25">
      <c r="A35" s="269"/>
      <c r="B35" s="269"/>
      <c r="C35" s="269"/>
      <c r="D35" s="269"/>
      <c r="E35" s="269"/>
      <c r="F35" s="269"/>
      <c r="G35" s="270"/>
      <c r="H35" s="270"/>
      <c r="I35" s="270"/>
    </row>
    <row r="36" spans="1:9" ht="43.5" customHeight="1" x14ac:dyDescent="0.25">
      <c r="A36" s="230" t="s">
        <v>14</v>
      </c>
      <c r="B36" s="151" t="s">
        <v>15</v>
      </c>
      <c r="C36" s="151" t="s">
        <v>16</v>
      </c>
      <c r="D36" s="151" t="s">
        <v>20</v>
      </c>
      <c r="E36" s="150" t="s">
        <v>228</v>
      </c>
      <c r="F36" s="230" t="s">
        <v>37</v>
      </c>
      <c r="G36" s="288" t="s">
        <v>229</v>
      </c>
      <c r="H36" s="83" t="s">
        <v>203</v>
      </c>
      <c r="I36" s="83" t="s">
        <v>200</v>
      </c>
    </row>
    <row r="37" spans="1:9" ht="12" customHeight="1" x14ac:dyDescent="0.25">
      <c r="A37" s="240"/>
      <c r="B37" s="240"/>
      <c r="C37" s="240"/>
      <c r="D37" s="87">
        <v>1</v>
      </c>
      <c r="E37" s="87">
        <v>2</v>
      </c>
      <c r="F37" s="87">
        <v>3</v>
      </c>
      <c r="G37" s="87"/>
      <c r="H37" s="65" t="s">
        <v>201</v>
      </c>
      <c r="I37" s="65" t="s">
        <v>202</v>
      </c>
    </row>
    <row r="38" spans="1:9" x14ac:dyDescent="0.25">
      <c r="A38" s="241"/>
      <c r="B38" s="242"/>
      <c r="C38" s="242"/>
      <c r="D38" s="242" t="s">
        <v>109</v>
      </c>
      <c r="E38" s="243">
        <f>E39+E62</f>
        <v>1109333.5626378658</v>
      </c>
      <c r="F38" s="243">
        <f>F39+F62</f>
        <v>1070621.1099999999</v>
      </c>
      <c r="G38" s="243">
        <f>G39+G62</f>
        <v>1213253.7199999997</v>
      </c>
      <c r="H38" s="271">
        <f t="shared" ref="H38:H47" si="6">SUM(G38/E38*100)</f>
        <v>109.36780071045756</v>
      </c>
      <c r="I38" s="272">
        <f t="shared" ref="I38:I47" si="7">SUM(G38/F38*100)</f>
        <v>113.32241711542564</v>
      </c>
    </row>
    <row r="39" spans="1:9" ht="15.75" customHeight="1" x14ac:dyDescent="0.25">
      <c r="A39" s="233">
        <v>3</v>
      </c>
      <c r="B39" s="233"/>
      <c r="C39" s="233"/>
      <c r="D39" s="233" t="s">
        <v>21</v>
      </c>
      <c r="E39" s="273">
        <f>E40+E43+E52+E55+E59</f>
        <v>1057857.6526378659</v>
      </c>
      <c r="F39" s="156">
        <f>F40+F43+F52+F55+F59</f>
        <v>1068656.8099999998</v>
      </c>
      <c r="G39" s="156">
        <f>G40+G43+G52+G55+G59</f>
        <v>1198593.4599999997</v>
      </c>
      <c r="H39" s="246">
        <f t="shared" si="6"/>
        <v>113.30385113830732</v>
      </c>
      <c r="I39" s="247">
        <f t="shared" si="7"/>
        <v>112.15887540172974</v>
      </c>
    </row>
    <row r="40" spans="1:9" ht="15.75" customHeight="1" x14ac:dyDescent="0.25">
      <c r="A40" s="235"/>
      <c r="B40" s="235">
        <v>31</v>
      </c>
      <c r="C40" s="235"/>
      <c r="D40" s="235" t="s">
        <v>22</v>
      </c>
      <c r="E40" s="158">
        <f>E41+E42</f>
        <v>910639.49000000011</v>
      </c>
      <c r="F40" s="157">
        <f t="shared" ref="F40" si="8">F41+F42</f>
        <v>925542.5</v>
      </c>
      <c r="G40" s="157">
        <f t="shared" ref="G40" si="9">G41+G42</f>
        <v>1054486.32</v>
      </c>
      <c r="H40" s="271">
        <f t="shared" si="6"/>
        <v>115.79624336300196</v>
      </c>
      <c r="I40" s="272">
        <f t="shared" si="7"/>
        <v>113.93170167766473</v>
      </c>
    </row>
    <row r="41" spans="1:9" x14ac:dyDescent="0.25">
      <c r="A41" s="240"/>
      <c r="B41" s="240"/>
      <c r="C41" s="240" t="s">
        <v>148</v>
      </c>
      <c r="D41" s="240" t="s">
        <v>92</v>
      </c>
      <c r="E41" s="182">
        <v>888998.93</v>
      </c>
      <c r="F41" s="182">
        <v>899927</v>
      </c>
      <c r="G41" s="182">
        <v>1031068.45</v>
      </c>
      <c r="H41" s="286">
        <f t="shared" si="6"/>
        <v>115.98084263161034</v>
      </c>
      <c r="I41" s="287">
        <f t="shared" si="7"/>
        <v>114.57245421017481</v>
      </c>
    </row>
    <row r="42" spans="1:9" x14ac:dyDescent="0.25">
      <c r="A42" s="240"/>
      <c r="B42" s="240"/>
      <c r="C42" s="240" t="s">
        <v>149</v>
      </c>
      <c r="D42" s="240" t="s">
        <v>103</v>
      </c>
      <c r="E42" s="178">
        <v>21640.560000000001</v>
      </c>
      <c r="F42" s="182">
        <v>25615.5</v>
      </c>
      <c r="G42" s="182">
        <v>23417.87</v>
      </c>
      <c r="H42" s="286">
        <f t="shared" si="6"/>
        <v>108.21286510145762</v>
      </c>
      <c r="I42" s="287">
        <f t="shared" si="7"/>
        <v>91.420702309148751</v>
      </c>
    </row>
    <row r="43" spans="1:9" x14ac:dyDescent="0.25">
      <c r="A43" s="255"/>
      <c r="B43" s="255">
        <v>32</v>
      </c>
      <c r="C43" s="256"/>
      <c r="D43" s="255" t="s">
        <v>32</v>
      </c>
      <c r="E43" s="158">
        <f>SUM(E44:E51)</f>
        <v>133899.98000000001</v>
      </c>
      <c r="F43" s="158">
        <f>SUM(F44:F51)</f>
        <v>119887.84</v>
      </c>
      <c r="G43" s="158">
        <f>SUM(G44:G51)</f>
        <v>131585.62</v>
      </c>
      <c r="H43" s="271">
        <f t="shared" si="6"/>
        <v>98.271575544671464</v>
      </c>
      <c r="I43" s="272">
        <f t="shared" si="7"/>
        <v>109.75726979483491</v>
      </c>
    </row>
    <row r="44" spans="1:9" x14ac:dyDescent="0.25">
      <c r="A44" s="240"/>
      <c r="B44" s="240"/>
      <c r="C44" s="240" t="s">
        <v>158</v>
      </c>
      <c r="D44" s="240" t="s">
        <v>18</v>
      </c>
      <c r="E44" s="182">
        <v>9884.5</v>
      </c>
      <c r="F44" s="182">
        <v>519.34</v>
      </c>
      <c r="G44" s="182">
        <v>21573.78</v>
      </c>
      <c r="H44" s="286">
        <f t="shared" si="6"/>
        <v>218.25868784460516</v>
      </c>
      <c r="I44" s="287">
        <f t="shared" si="7"/>
        <v>4154.0763276466278</v>
      </c>
    </row>
    <row r="45" spans="1:9" x14ac:dyDescent="0.25">
      <c r="A45" s="240"/>
      <c r="B45" s="248"/>
      <c r="C45" s="240" t="s">
        <v>151</v>
      </c>
      <c r="D45" s="240" t="s">
        <v>139</v>
      </c>
      <c r="E45" s="182">
        <v>13.02</v>
      </c>
      <c r="F45" s="182">
        <v>2124.89</v>
      </c>
      <c r="G45" s="182">
        <v>783.51</v>
      </c>
      <c r="H45" s="286">
        <f t="shared" si="6"/>
        <v>6017.7419354838712</v>
      </c>
      <c r="I45" s="287">
        <f t="shared" si="7"/>
        <v>36.872967541849228</v>
      </c>
    </row>
    <row r="46" spans="1:9" x14ac:dyDescent="0.25">
      <c r="A46" s="240"/>
      <c r="B46" s="248"/>
      <c r="C46" s="240" t="s">
        <v>156</v>
      </c>
      <c r="D46" s="240" t="s">
        <v>157</v>
      </c>
      <c r="E46" s="182">
        <v>105431.25</v>
      </c>
      <c r="F46" s="182">
        <v>96671.56</v>
      </c>
      <c r="G46" s="182">
        <v>92698.66</v>
      </c>
      <c r="H46" s="286">
        <f t="shared" si="6"/>
        <v>87.92332444128283</v>
      </c>
      <c r="I46" s="287">
        <f t="shared" si="7"/>
        <v>95.890311483542831</v>
      </c>
    </row>
    <row r="47" spans="1:9" x14ac:dyDescent="0.25">
      <c r="A47" s="240"/>
      <c r="B47" s="248"/>
      <c r="C47" s="240" t="s">
        <v>153</v>
      </c>
      <c r="D47" s="240" t="s">
        <v>165</v>
      </c>
      <c r="E47" s="182">
        <v>4195.33</v>
      </c>
      <c r="F47" s="182">
        <v>3848.96</v>
      </c>
      <c r="G47" s="182">
        <v>8347.74</v>
      </c>
      <c r="H47" s="286">
        <f t="shared" si="6"/>
        <v>198.97695771250415</v>
      </c>
      <c r="I47" s="287">
        <f t="shared" si="7"/>
        <v>216.88300216162287</v>
      </c>
    </row>
    <row r="48" spans="1:9" x14ac:dyDescent="0.25">
      <c r="A48" s="240"/>
      <c r="B48" s="248"/>
      <c r="C48" s="240" t="s">
        <v>148</v>
      </c>
      <c r="D48" s="240" t="s">
        <v>178</v>
      </c>
      <c r="E48" s="182">
        <v>0</v>
      </c>
      <c r="F48" s="182">
        <v>0</v>
      </c>
      <c r="G48" s="251">
        <v>2808.1</v>
      </c>
      <c r="H48" s="286"/>
      <c r="I48" s="287"/>
    </row>
    <row r="49" spans="1:9" x14ac:dyDescent="0.25">
      <c r="A49" s="240"/>
      <c r="B49" s="248"/>
      <c r="C49" s="240" t="s">
        <v>148</v>
      </c>
      <c r="D49" s="240" t="s">
        <v>92</v>
      </c>
      <c r="E49" s="182">
        <v>6452.89</v>
      </c>
      <c r="F49" s="182">
        <v>9954.2199999999993</v>
      </c>
      <c r="G49" s="251">
        <v>2800.55</v>
      </c>
      <c r="H49" s="286">
        <f t="shared" ref="H49:H70" si="10">SUM(G49/E49*100)</f>
        <v>43.399933983068053</v>
      </c>
      <c r="I49" s="287">
        <f t="shared" ref="I49:I70" si="11">SUM(G49/F49*100)</f>
        <v>28.134298819997955</v>
      </c>
    </row>
    <row r="50" spans="1:9" x14ac:dyDescent="0.25">
      <c r="A50" s="240"/>
      <c r="B50" s="248" t="s">
        <v>204</v>
      </c>
      <c r="C50" s="240" t="s">
        <v>149</v>
      </c>
      <c r="D50" s="240" t="s">
        <v>103</v>
      </c>
      <c r="E50" s="182">
        <v>6595.79</v>
      </c>
      <c r="F50" s="182">
        <v>5972.53</v>
      </c>
      <c r="G50" s="182">
        <v>1259.48</v>
      </c>
      <c r="H50" s="286">
        <f t="shared" si="10"/>
        <v>19.095210732906899</v>
      </c>
      <c r="I50" s="287">
        <f t="shared" si="11"/>
        <v>21.087880680381684</v>
      </c>
    </row>
    <row r="51" spans="1:9" x14ac:dyDescent="0.25">
      <c r="A51" s="240"/>
      <c r="B51" s="248"/>
      <c r="C51" s="240" t="s">
        <v>160</v>
      </c>
      <c r="D51" s="240" t="s">
        <v>166</v>
      </c>
      <c r="E51" s="182">
        <v>1327.2</v>
      </c>
      <c r="F51" s="182">
        <v>796.34</v>
      </c>
      <c r="G51" s="182">
        <v>1313.8</v>
      </c>
      <c r="H51" s="286">
        <f t="shared" si="10"/>
        <v>98.990355635925255</v>
      </c>
      <c r="I51" s="287">
        <f t="shared" si="11"/>
        <v>164.97978250496018</v>
      </c>
    </row>
    <row r="52" spans="1:9" x14ac:dyDescent="0.25">
      <c r="A52" s="274"/>
      <c r="B52" s="255">
        <v>34</v>
      </c>
      <c r="C52" s="274"/>
      <c r="D52" s="255" t="s">
        <v>146</v>
      </c>
      <c r="E52" s="158">
        <f>SUM(E53:E54)</f>
        <v>1220.4926378658172</v>
      </c>
      <c r="F52" s="158">
        <f>SUM(F53:F54)</f>
        <v>4512.5599999999995</v>
      </c>
      <c r="G52" s="158">
        <f>SUM(G53:G54)</f>
        <v>1280.94</v>
      </c>
      <c r="H52" s="271">
        <f t="shared" si="10"/>
        <v>104.95270190567332</v>
      </c>
      <c r="I52" s="272">
        <f t="shared" si="11"/>
        <v>28.386104561490598</v>
      </c>
    </row>
    <row r="53" spans="1:9" x14ac:dyDescent="0.25">
      <c r="A53" s="240"/>
      <c r="B53" s="248"/>
      <c r="C53" s="240" t="s">
        <v>156</v>
      </c>
      <c r="D53" s="240" t="s">
        <v>157</v>
      </c>
      <c r="E53" s="182">
        <f>4500/7.5345</f>
        <v>597.25263786581718</v>
      </c>
      <c r="F53" s="182">
        <v>530.88</v>
      </c>
      <c r="G53" s="182">
        <v>536.34</v>
      </c>
      <c r="H53" s="286">
        <f t="shared" si="10"/>
        <v>89.801194000000024</v>
      </c>
      <c r="I53" s="287">
        <f t="shared" si="11"/>
        <v>101.02848101265825</v>
      </c>
    </row>
    <row r="54" spans="1:9" x14ac:dyDescent="0.25">
      <c r="A54" s="240"/>
      <c r="B54" s="248"/>
      <c r="C54" s="240" t="s">
        <v>148</v>
      </c>
      <c r="D54" s="240" t="s">
        <v>92</v>
      </c>
      <c r="E54" s="182">
        <v>623.24</v>
      </c>
      <c r="F54" s="182">
        <v>3981.68</v>
      </c>
      <c r="G54" s="182">
        <v>744.6</v>
      </c>
      <c r="H54" s="286">
        <f t="shared" si="10"/>
        <v>119.47243437520056</v>
      </c>
      <c r="I54" s="287">
        <f t="shared" si="11"/>
        <v>18.700648972293106</v>
      </c>
    </row>
    <row r="55" spans="1:9" ht="45" x14ac:dyDescent="0.25">
      <c r="A55" s="274"/>
      <c r="B55" s="255">
        <v>37</v>
      </c>
      <c r="C55" s="274"/>
      <c r="D55" s="258" t="s">
        <v>144</v>
      </c>
      <c r="E55" s="158">
        <f>E56+E57+E58</f>
        <v>12037.96</v>
      </c>
      <c r="F55" s="158">
        <f t="shared" ref="F55" si="12">F56+F57</f>
        <v>18581.189999999999</v>
      </c>
      <c r="G55" s="158">
        <f t="shared" ref="G55" si="13">G56+G57</f>
        <v>10598.89</v>
      </c>
      <c r="H55" s="271">
        <f t="shared" si="10"/>
        <v>88.045565859996216</v>
      </c>
      <c r="I55" s="272">
        <f t="shared" si="11"/>
        <v>57.040964545327832</v>
      </c>
    </row>
    <row r="56" spans="1:9" x14ac:dyDescent="0.25">
      <c r="A56" s="240"/>
      <c r="B56" s="248"/>
      <c r="C56" s="240" t="s">
        <v>159</v>
      </c>
      <c r="D56" s="240" t="s">
        <v>114</v>
      </c>
      <c r="E56" s="182">
        <v>1128.1400000000001</v>
      </c>
      <c r="F56" s="182">
        <v>0</v>
      </c>
      <c r="G56" s="182">
        <v>0</v>
      </c>
      <c r="H56" s="286">
        <f t="shared" si="10"/>
        <v>0</v>
      </c>
      <c r="I56" s="287" t="e">
        <f t="shared" si="11"/>
        <v>#DIV/0!</v>
      </c>
    </row>
    <row r="57" spans="1:9" x14ac:dyDescent="0.25">
      <c r="A57" s="240"/>
      <c r="B57" s="248"/>
      <c r="C57" s="240" t="s">
        <v>148</v>
      </c>
      <c r="D57" s="240" t="s">
        <v>92</v>
      </c>
      <c r="E57" s="182">
        <v>10909.75</v>
      </c>
      <c r="F57" s="182">
        <v>18581.189999999999</v>
      </c>
      <c r="G57" s="182">
        <v>10598.89</v>
      </c>
      <c r="H57" s="286">
        <f t="shared" si="10"/>
        <v>97.150622149911769</v>
      </c>
      <c r="I57" s="287">
        <f t="shared" si="11"/>
        <v>57.040964545327832</v>
      </c>
    </row>
    <row r="58" spans="1:9" x14ac:dyDescent="0.25">
      <c r="A58" s="240"/>
      <c r="B58" s="248"/>
      <c r="C58" s="240" t="s">
        <v>151</v>
      </c>
      <c r="D58" s="240" t="s">
        <v>139</v>
      </c>
      <c r="E58" s="178">
        <v>7.0000000000000007E-2</v>
      </c>
      <c r="F58" s="178">
        <v>0</v>
      </c>
      <c r="G58" s="178">
        <v>0</v>
      </c>
      <c r="H58" s="286">
        <f t="shared" si="10"/>
        <v>0</v>
      </c>
      <c r="I58" s="287" t="e">
        <f t="shared" si="11"/>
        <v>#DIV/0!</v>
      </c>
    </row>
    <row r="59" spans="1:9" x14ac:dyDescent="0.25">
      <c r="A59" s="274"/>
      <c r="B59" s="255">
        <v>38</v>
      </c>
      <c r="C59" s="274"/>
      <c r="D59" s="255" t="s">
        <v>167</v>
      </c>
      <c r="E59" s="158">
        <f>E60+E61</f>
        <v>59.73</v>
      </c>
      <c r="F59" s="158">
        <f t="shared" ref="F59" si="14">F60+F61</f>
        <v>132.72</v>
      </c>
      <c r="G59" s="158">
        <f t="shared" ref="G59" si="15">G60+G61</f>
        <v>641.69000000000005</v>
      </c>
      <c r="H59" s="271">
        <f t="shared" si="10"/>
        <v>1074.3177632680397</v>
      </c>
      <c r="I59" s="275">
        <f t="shared" si="11"/>
        <v>483.49156118143463</v>
      </c>
    </row>
    <row r="60" spans="1:9" x14ac:dyDescent="0.25">
      <c r="A60" s="240"/>
      <c r="B60" s="248"/>
      <c r="C60" s="240" t="s">
        <v>153</v>
      </c>
      <c r="D60" s="240" t="s">
        <v>165</v>
      </c>
      <c r="E60" s="178">
        <v>59.73</v>
      </c>
      <c r="F60" s="178">
        <v>132.72</v>
      </c>
      <c r="G60" s="178">
        <v>105</v>
      </c>
      <c r="H60" s="286">
        <f t="shared" si="10"/>
        <v>175.79105976896031</v>
      </c>
      <c r="I60" s="287">
        <f t="shared" si="11"/>
        <v>79.113924050632917</v>
      </c>
    </row>
    <row r="61" spans="1:9" x14ac:dyDescent="0.25">
      <c r="A61" s="240"/>
      <c r="B61" s="248"/>
      <c r="C61" s="240" t="s">
        <v>148</v>
      </c>
      <c r="D61" s="240" t="s">
        <v>92</v>
      </c>
      <c r="E61" s="178">
        <v>0</v>
      </c>
      <c r="F61" s="178">
        <v>0</v>
      </c>
      <c r="G61" s="178">
        <v>536.69000000000005</v>
      </c>
      <c r="H61" s="286" t="e">
        <f t="shared" si="10"/>
        <v>#DIV/0!</v>
      </c>
      <c r="I61" s="287" t="e">
        <f t="shared" si="11"/>
        <v>#DIV/0!</v>
      </c>
    </row>
    <row r="62" spans="1:9" ht="30" x14ac:dyDescent="0.25">
      <c r="A62" s="276">
        <v>4</v>
      </c>
      <c r="B62" s="277"/>
      <c r="C62" s="277"/>
      <c r="D62" s="278" t="s">
        <v>23</v>
      </c>
      <c r="E62" s="273">
        <f>E63+E69</f>
        <v>51475.91</v>
      </c>
      <c r="F62" s="273">
        <f t="shared" ref="F62:G62" si="16">F63</f>
        <v>1964.3000000000002</v>
      </c>
      <c r="G62" s="273">
        <f t="shared" si="16"/>
        <v>14660.26</v>
      </c>
      <c r="H62" s="246">
        <f t="shared" si="10"/>
        <v>28.479846203787361</v>
      </c>
      <c r="I62" s="247">
        <f t="shared" si="11"/>
        <v>746.33508119940939</v>
      </c>
    </row>
    <row r="63" spans="1:9" ht="45" x14ac:dyDescent="0.25">
      <c r="A63" s="235"/>
      <c r="B63" s="235">
        <v>42</v>
      </c>
      <c r="C63" s="235"/>
      <c r="D63" s="279" t="s">
        <v>24</v>
      </c>
      <c r="E63" s="158">
        <f>SUM(E64:E68)</f>
        <v>7321.52</v>
      </c>
      <c r="F63" s="158">
        <f t="shared" ref="F63" si="17">SUM(F64:F69)</f>
        <v>1964.3000000000002</v>
      </c>
      <c r="G63" s="158">
        <f t="shared" ref="G63" si="18">SUM(G64:G69)</f>
        <v>14660.26</v>
      </c>
      <c r="H63" s="271">
        <f t="shared" si="10"/>
        <v>200.23519706290494</v>
      </c>
      <c r="I63" s="272">
        <f t="shared" si="11"/>
        <v>746.33508119940939</v>
      </c>
    </row>
    <row r="64" spans="1:9" x14ac:dyDescent="0.25">
      <c r="A64" s="254"/>
      <c r="B64" s="254"/>
      <c r="C64" s="264" t="s">
        <v>158</v>
      </c>
      <c r="D64" s="280" t="s">
        <v>18</v>
      </c>
      <c r="E64" s="182">
        <v>6636.14</v>
      </c>
      <c r="F64" s="182">
        <v>0</v>
      </c>
      <c r="G64" s="182">
        <v>13829.26</v>
      </c>
      <c r="H64" s="286">
        <f t="shared" si="10"/>
        <v>208.39313215212459</v>
      </c>
      <c r="I64" s="287" t="e">
        <f t="shared" si="11"/>
        <v>#DIV/0!</v>
      </c>
    </row>
    <row r="65" spans="1:9" x14ac:dyDescent="0.25">
      <c r="A65" s="254"/>
      <c r="B65" s="254"/>
      <c r="C65" s="264" t="s">
        <v>153</v>
      </c>
      <c r="D65" s="240" t="s">
        <v>165</v>
      </c>
      <c r="E65" s="182">
        <v>154.49</v>
      </c>
      <c r="F65" s="182">
        <v>0</v>
      </c>
      <c r="G65" s="182">
        <v>0</v>
      </c>
      <c r="H65" s="286">
        <f t="shared" si="10"/>
        <v>0</v>
      </c>
      <c r="I65" s="287" t="e">
        <f t="shared" si="11"/>
        <v>#DIV/0!</v>
      </c>
    </row>
    <row r="66" spans="1:9" x14ac:dyDescent="0.25">
      <c r="A66" s="254"/>
      <c r="B66" s="254"/>
      <c r="C66" s="264" t="s">
        <v>151</v>
      </c>
      <c r="D66" s="280" t="s">
        <v>139</v>
      </c>
      <c r="E66" s="182">
        <v>0</v>
      </c>
      <c r="F66" s="182">
        <v>637.07000000000005</v>
      </c>
      <c r="G66" s="182">
        <v>0</v>
      </c>
      <c r="H66" s="286" t="e">
        <f t="shared" si="10"/>
        <v>#DIV/0!</v>
      </c>
      <c r="I66" s="287">
        <f t="shared" si="11"/>
        <v>0</v>
      </c>
    </row>
    <row r="67" spans="1:9" ht="30" x14ac:dyDescent="0.25">
      <c r="A67" s="254"/>
      <c r="B67" s="254"/>
      <c r="C67" s="264" t="s">
        <v>163</v>
      </c>
      <c r="D67" s="265" t="s">
        <v>164</v>
      </c>
      <c r="E67" s="182">
        <v>0</v>
      </c>
      <c r="F67" s="182">
        <v>1327.23</v>
      </c>
      <c r="G67" s="182">
        <v>0</v>
      </c>
      <c r="H67" s="286" t="e">
        <f t="shared" si="10"/>
        <v>#DIV/0!</v>
      </c>
      <c r="I67" s="287">
        <f t="shared" si="11"/>
        <v>0</v>
      </c>
    </row>
    <row r="68" spans="1:9" x14ac:dyDescent="0.25">
      <c r="A68" s="254"/>
      <c r="B68" s="254"/>
      <c r="C68" s="264" t="s">
        <v>148</v>
      </c>
      <c r="D68" s="265" t="s">
        <v>92</v>
      </c>
      <c r="E68" s="182">
        <v>530.89</v>
      </c>
      <c r="F68" s="182">
        <v>0</v>
      </c>
      <c r="G68" s="182">
        <v>531</v>
      </c>
      <c r="H68" s="286">
        <f t="shared" si="10"/>
        <v>100.02071992314792</v>
      </c>
      <c r="I68" s="287" t="e">
        <f t="shared" si="11"/>
        <v>#DIV/0!</v>
      </c>
    </row>
    <row r="69" spans="1:9" x14ac:dyDescent="0.25">
      <c r="A69" s="235"/>
      <c r="B69" s="235">
        <v>45</v>
      </c>
      <c r="C69" s="235"/>
      <c r="D69" s="235"/>
      <c r="E69" s="281">
        <f>E70</f>
        <v>44154.39</v>
      </c>
      <c r="F69" s="281">
        <f t="shared" ref="F69:G69" si="19">F70</f>
        <v>0</v>
      </c>
      <c r="G69" s="281">
        <f t="shared" si="19"/>
        <v>300</v>
      </c>
      <c r="H69" s="271">
        <f t="shared" si="10"/>
        <v>0.67943414007078351</v>
      </c>
      <c r="I69" s="272" t="e">
        <f t="shared" si="11"/>
        <v>#DIV/0!</v>
      </c>
    </row>
    <row r="70" spans="1:9" x14ac:dyDescent="0.25">
      <c r="A70" s="254"/>
      <c r="B70" s="254"/>
      <c r="C70" s="264" t="s">
        <v>158</v>
      </c>
      <c r="D70" s="280" t="s">
        <v>18</v>
      </c>
      <c r="E70" s="182">
        <v>44154.39</v>
      </c>
      <c r="F70" s="182">
        <v>0</v>
      </c>
      <c r="G70" s="182">
        <v>300</v>
      </c>
      <c r="H70" s="286">
        <f t="shared" si="10"/>
        <v>0.67943414007078351</v>
      </c>
      <c r="I70" s="287" t="e">
        <f t="shared" si="11"/>
        <v>#DIV/0!</v>
      </c>
    </row>
  </sheetData>
  <mergeCells count="5">
    <mergeCell ref="A7:G7"/>
    <mergeCell ref="A34:G34"/>
    <mergeCell ref="A1:G1"/>
    <mergeCell ref="A3:G3"/>
    <mergeCell ref="A5:G5"/>
  </mergeCells>
  <pageMargins left="0.7" right="0.7" top="0.75" bottom="0.75" header="0.3" footer="0.3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J14" sqref="J14"/>
    </sheetView>
  </sheetViews>
  <sheetFormatPr defaultRowHeight="15" x14ac:dyDescent="0.25"/>
  <cols>
    <col min="1" max="1" width="37.7109375" customWidth="1"/>
    <col min="2" max="2" width="17.7109375" customWidth="1"/>
    <col min="3" max="3" width="16.85546875" customWidth="1"/>
    <col min="4" max="4" width="17.28515625" customWidth="1"/>
  </cols>
  <sheetData>
    <row r="1" spans="1:6" ht="42" customHeight="1" x14ac:dyDescent="0.25">
      <c r="A1" s="317" t="s">
        <v>240</v>
      </c>
      <c r="B1" s="317"/>
      <c r="C1" s="317"/>
      <c r="D1" s="317"/>
    </row>
    <row r="2" spans="1:6" ht="18" customHeight="1" x14ac:dyDescent="0.25">
      <c r="A2" s="4"/>
      <c r="B2" s="4"/>
      <c r="C2" s="4"/>
      <c r="D2" s="4"/>
    </row>
    <row r="3" spans="1:6" ht="15.75" x14ac:dyDescent="0.25">
      <c r="A3" s="317" t="s">
        <v>29</v>
      </c>
      <c r="B3" s="317"/>
      <c r="C3" s="317"/>
      <c r="D3" s="339"/>
    </row>
    <row r="4" spans="1:6" ht="18" x14ac:dyDescent="0.25">
      <c r="A4" s="4"/>
      <c r="B4" s="4"/>
      <c r="C4" s="4"/>
      <c r="D4" s="5"/>
    </row>
    <row r="5" spans="1:6" ht="18" customHeight="1" x14ac:dyDescent="0.25">
      <c r="A5" s="317" t="s">
        <v>13</v>
      </c>
      <c r="B5" s="318"/>
      <c r="C5" s="318"/>
      <c r="D5" s="318"/>
    </row>
    <row r="6" spans="1:6" ht="18" x14ac:dyDescent="0.25">
      <c r="A6" s="4"/>
      <c r="B6" s="4"/>
      <c r="C6" s="4"/>
      <c r="D6" s="5"/>
    </row>
    <row r="7" spans="1:6" ht="15.75" x14ac:dyDescent="0.25">
      <c r="A7" s="317" t="s">
        <v>25</v>
      </c>
      <c r="B7" s="337"/>
      <c r="C7" s="337"/>
      <c r="D7" s="337"/>
    </row>
    <row r="8" spans="1:6" ht="15.75" x14ac:dyDescent="0.25">
      <c r="A8" s="48"/>
      <c r="B8" s="50"/>
      <c r="C8" s="50"/>
      <c r="D8" s="50"/>
    </row>
    <row r="9" spans="1:6" ht="18" x14ac:dyDescent="0.25">
      <c r="A9" s="4"/>
      <c r="B9" s="4"/>
      <c r="C9" s="4"/>
      <c r="D9" s="5"/>
    </row>
    <row r="10" spans="1:6" ht="45" x14ac:dyDescent="0.25">
      <c r="A10" s="230" t="s">
        <v>26</v>
      </c>
      <c r="B10" s="150" t="s">
        <v>228</v>
      </c>
      <c r="C10" s="230" t="s">
        <v>37</v>
      </c>
      <c r="D10" s="288" t="s">
        <v>229</v>
      </c>
      <c r="E10" s="83" t="s">
        <v>200</v>
      </c>
      <c r="F10" s="83" t="s">
        <v>200</v>
      </c>
    </row>
    <row r="11" spans="1:6" x14ac:dyDescent="0.25">
      <c r="A11" s="231">
        <v>1</v>
      </c>
      <c r="B11" s="232">
        <v>2</v>
      </c>
      <c r="C11" s="232">
        <v>3</v>
      </c>
      <c r="D11" s="232">
        <v>4</v>
      </c>
      <c r="E11" s="60" t="s">
        <v>201</v>
      </c>
      <c r="F11" s="60" t="s">
        <v>202</v>
      </c>
    </row>
    <row r="12" spans="1:6" ht="15.75" customHeight="1" x14ac:dyDescent="0.25">
      <c r="A12" s="233" t="s">
        <v>27</v>
      </c>
      <c r="B12" s="234">
        <f t="shared" ref="B12:D12" si="0">B13</f>
        <v>1109333.5599999998</v>
      </c>
      <c r="C12" s="234">
        <f t="shared" si="0"/>
        <v>1070621.1100000001</v>
      </c>
      <c r="D12" s="234">
        <f t="shared" si="0"/>
        <v>1213253.7199999997</v>
      </c>
      <c r="E12" s="67">
        <f>SUM(D12/B12*100)</f>
        <v>109.36780097052143</v>
      </c>
      <c r="F12" s="67">
        <f>SUM(D12/C12*100)</f>
        <v>113.32241711542561</v>
      </c>
    </row>
    <row r="13" spans="1:6" ht="20.25" customHeight="1" x14ac:dyDescent="0.25">
      <c r="A13" s="235" t="s">
        <v>41</v>
      </c>
      <c r="B13" s="236">
        <f t="shared" ref="B13:C13" si="1">SUM(B14:B16)</f>
        <v>1109333.5599999998</v>
      </c>
      <c r="C13" s="236">
        <f t="shared" si="1"/>
        <v>1070621.1100000001</v>
      </c>
      <c r="D13" s="236">
        <f t="shared" ref="D13" si="2">SUM(D14:D16)</f>
        <v>1213253.7199999997</v>
      </c>
      <c r="E13" s="68">
        <f>SUM(D13/B13*100)</f>
        <v>109.36780097052143</v>
      </c>
      <c r="F13" s="68">
        <f>SUM(D13/C13*100)</f>
        <v>113.32241711542561</v>
      </c>
    </row>
    <row r="14" spans="1:6" ht="30" customHeight="1" x14ac:dyDescent="0.25">
      <c r="A14" s="237" t="s">
        <v>42</v>
      </c>
      <c r="B14" s="154">
        <v>1046660.7</v>
      </c>
      <c r="C14" s="154">
        <v>1047288.43</v>
      </c>
      <c r="D14" s="154">
        <v>1180256.43</v>
      </c>
      <c r="E14" s="66">
        <f t="shared" ref="E14:E16" si="3">SUM(D14/B14*100)</f>
        <v>112.76399601131484</v>
      </c>
      <c r="F14" s="66">
        <f t="shared" ref="F14:F16" si="4">SUM(D14/C14*100)</f>
        <v>112.69640685326772</v>
      </c>
    </row>
    <row r="15" spans="1:6" ht="21" customHeight="1" x14ac:dyDescent="0.25">
      <c r="A15" s="238" t="s">
        <v>168</v>
      </c>
      <c r="B15" s="154">
        <v>62385.66</v>
      </c>
      <c r="C15" s="154">
        <v>20545.5</v>
      </c>
      <c r="D15" s="154">
        <v>25259.15</v>
      </c>
      <c r="E15" s="66">
        <f t="shared" si="3"/>
        <v>40.488711668675144</v>
      </c>
      <c r="F15" s="66">
        <f t="shared" si="4"/>
        <v>122.94249349005865</v>
      </c>
    </row>
    <row r="16" spans="1:6" ht="30" customHeight="1" x14ac:dyDescent="0.25">
      <c r="A16" s="239" t="s">
        <v>169</v>
      </c>
      <c r="B16" s="154">
        <v>287.2</v>
      </c>
      <c r="C16" s="154">
        <v>2787.18</v>
      </c>
      <c r="D16" s="154">
        <v>7738.14</v>
      </c>
      <c r="E16" s="66">
        <f t="shared" si="3"/>
        <v>2694.3384401114208</v>
      </c>
      <c r="F16" s="66">
        <f t="shared" si="4"/>
        <v>277.63330678320023</v>
      </c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O208"/>
  <sheetViews>
    <sheetView tabSelected="1" zoomScaleNormal="100" workbookViewId="0">
      <selection activeCell="D15" sqref="D15"/>
    </sheetView>
  </sheetViews>
  <sheetFormatPr defaultRowHeight="15" x14ac:dyDescent="0.25"/>
  <cols>
    <col min="1" max="1" width="9" bestFit="1" customWidth="1"/>
    <col min="2" max="2" width="8.42578125" bestFit="1" customWidth="1"/>
    <col min="3" max="3" width="4.5703125" customWidth="1"/>
    <col min="4" max="4" width="35.28515625" customWidth="1"/>
    <col min="5" max="5" width="12.85546875" hidden="1" customWidth="1"/>
    <col min="6" max="6" width="12.140625" customWidth="1"/>
    <col min="7" max="7" width="11.42578125" customWidth="1"/>
    <col min="8" max="8" width="13.5703125" customWidth="1"/>
    <col min="12" max="12" width="11.5703125" bestFit="1" customWidth="1"/>
  </cols>
  <sheetData>
    <row r="1" spans="1:27" ht="42" customHeight="1" x14ac:dyDescent="0.25">
      <c r="A1" s="317" t="s">
        <v>241</v>
      </c>
      <c r="B1" s="317"/>
      <c r="C1" s="317"/>
      <c r="D1" s="317"/>
      <c r="E1" s="317"/>
      <c r="F1" s="317"/>
      <c r="G1" s="317"/>
      <c r="H1" s="317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ht="5.25" customHeight="1" x14ac:dyDescent="0.25">
      <c r="A2" s="15"/>
      <c r="B2" s="15"/>
      <c r="C2" s="15"/>
      <c r="D2" s="15"/>
      <c r="E2" s="15"/>
      <c r="F2" s="15"/>
      <c r="G2" s="15"/>
      <c r="H2" s="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27" ht="18" customHeight="1" x14ac:dyDescent="0.25">
      <c r="A3" s="317" t="s">
        <v>28</v>
      </c>
      <c r="B3" s="318"/>
      <c r="C3" s="318"/>
      <c r="D3" s="318"/>
      <c r="E3" s="318"/>
      <c r="F3" s="318"/>
      <c r="G3" s="318"/>
      <c r="H3" s="318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</row>
    <row r="4" spans="1:27" ht="12" customHeight="1" x14ac:dyDescent="0.25">
      <c r="A4" s="48"/>
      <c r="B4" s="49"/>
      <c r="C4" s="49"/>
      <c r="D4" s="49"/>
      <c r="E4" s="59"/>
      <c r="F4" s="49"/>
      <c r="G4" s="49"/>
      <c r="H4" s="49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</row>
    <row r="5" spans="1:27" ht="6" customHeight="1" x14ac:dyDescent="0.25">
      <c r="A5" s="15"/>
      <c r="B5" s="15"/>
      <c r="C5" s="15"/>
      <c r="D5" s="15"/>
      <c r="E5" s="15"/>
      <c r="F5" s="15"/>
      <c r="G5" s="15"/>
      <c r="H5" s="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</row>
    <row r="6" spans="1:27" ht="58.5" customHeight="1" x14ac:dyDescent="0.25">
      <c r="A6" s="374" t="s">
        <v>30</v>
      </c>
      <c r="B6" s="375"/>
      <c r="C6" s="376"/>
      <c r="D6" s="151" t="s">
        <v>31</v>
      </c>
      <c r="E6" s="150" t="s">
        <v>179</v>
      </c>
      <c r="F6" s="150" t="s">
        <v>228</v>
      </c>
      <c r="G6" s="79" t="s">
        <v>37</v>
      </c>
      <c r="H6" s="289" t="s">
        <v>229</v>
      </c>
      <c r="I6" s="83" t="s">
        <v>200</v>
      </c>
      <c r="J6" s="83" t="s">
        <v>200</v>
      </c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</row>
    <row r="7" spans="1:27" ht="13.5" customHeight="1" x14ac:dyDescent="0.25">
      <c r="A7" s="374"/>
      <c r="B7" s="375"/>
      <c r="C7" s="376"/>
      <c r="D7" s="151">
        <v>1</v>
      </c>
      <c r="E7" s="186"/>
      <c r="F7" s="151">
        <v>2</v>
      </c>
      <c r="G7" s="151">
        <v>3</v>
      </c>
      <c r="H7" s="151"/>
      <c r="I7" s="65" t="s">
        <v>201</v>
      </c>
      <c r="J7" s="65" t="s">
        <v>202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</row>
    <row r="8" spans="1:27" x14ac:dyDescent="0.25">
      <c r="A8" s="353" t="s">
        <v>43</v>
      </c>
      <c r="B8" s="377"/>
      <c r="C8" s="378"/>
      <c r="D8" s="187" t="s">
        <v>33</v>
      </c>
      <c r="E8" s="187"/>
      <c r="F8" s="152"/>
      <c r="G8" s="152"/>
      <c r="H8" s="152"/>
      <c r="I8" s="152"/>
      <c r="J8" s="152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9" spans="1:27" x14ac:dyDescent="0.25">
      <c r="A9" s="353" t="s">
        <v>107</v>
      </c>
      <c r="B9" s="377"/>
      <c r="C9" s="378"/>
      <c r="D9" s="187" t="s">
        <v>108</v>
      </c>
      <c r="E9" s="153">
        <f>E10+E99</f>
        <v>8358273.7299999986</v>
      </c>
      <c r="F9" s="154">
        <f>E9/7.5345</f>
        <v>1109333.5629437917</v>
      </c>
      <c r="G9" s="155">
        <f>G10+G100</f>
        <v>1070621.112444754</v>
      </c>
      <c r="H9" s="155">
        <f>H10+H98</f>
        <v>1213253.72</v>
      </c>
      <c r="I9" s="250">
        <f t="shared" ref="I9:I16" si="0">SUM(H9/F9*100)</f>
        <v>109.3678006802967</v>
      </c>
      <c r="J9" s="250">
        <f t="shared" ref="J9:J16" si="1">SUM(H9/G9*100)</f>
        <v>113.3224168566549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ht="30" x14ac:dyDescent="0.25">
      <c r="A10" s="368" t="s">
        <v>109</v>
      </c>
      <c r="B10" s="350"/>
      <c r="C10" s="351"/>
      <c r="D10" s="187" t="s">
        <v>110</v>
      </c>
      <c r="E10" s="153">
        <f>E11+E18+E68</f>
        <v>1264527.7000000002</v>
      </c>
      <c r="F10" s="154">
        <f t="shared" ref="F10:F83" si="2">E10/7.5345</f>
        <v>167831.66766208774</v>
      </c>
      <c r="G10" s="154">
        <f>G11+G18+G68</f>
        <v>97721.779999999984</v>
      </c>
      <c r="H10" s="154">
        <f>H18</f>
        <v>128938.03999999998</v>
      </c>
      <c r="I10" s="250">
        <f t="shared" si="0"/>
        <v>76.825811121417104</v>
      </c>
      <c r="J10" s="250">
        <f t="shared" si="1"/>
        <v>131.94401493710001</v>
      </c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</row>
    <row r="11" spans="1:27" x14ac:dyDescent="0.25">
      <c r="A11" s="369" t="s">
        <v>111</v>
      </c>
      <c r="B11" s="383"/>
      <c r="C11" s="384"/>
      <c r="D11" s="188" t="s">
        <v>112</v>
      </c>
      <c r="E11" s="189">
        <f>E12</f>
        <v>8500</v>
      </c>
      <c r="F11" s="156">
        <f t="shared" si="2"/>
        <v>1128.1438715243214</v>
      </c>
      <c r="G11" s="156">
        <f t="shared" ref="G11:H14" si="3">G12</f>
        <v>0</v>
      </c>
      <c r="H11" s="156">
        <f t="shared" si="3"/>
        <v>0</v>
      </c>
      <c r="I11" s="282">
        <f t="shared" si="0"/>
        <v>0</v>
      </c>
      <c r="J11" s="282" t="e">
        <f t="shared" si="1"/>
        <v>#DIV/0!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27" s="29" customFormat="1" ht="30" x14ac:dyDescent="0.25">
      <c r="A12" s="387" t="s">
        <v>106</v>
      </c>
      <c r="B12" s="388"/>
      <c r="C12" s="389"/>
      <c r="D12" s="190" t="s">
        <v>120</v>
      </c>
      <c r="E12" s="191">
        <f>E13</f>
        <v>8500</v>
      </c>
      <c r="F12" s="157">
        <f t="shared" si="2"/>
        <v>1128.1438715243214</v>
      </c>
      <c r="G12" s="158">
        <f t="shared" si="3"/>
        <v>0</v>
      </c>
      <c r="H12" s="158">
        <f t="shared" si="3"/>
        <v>0</v>
      </c>
      <c r="I12" s="263">
        <f t="shared" si="0"/>
        <v>0</v>
      </c>
      <c r="J12" s="263" t="e">
        <f t="shared" si="1"/>
        <v>#DIV/0!</v>
      </c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</row>
    <row r="13" spans="1:27" ht="30" x14ac:dyDescent="0.25">
      <c r="A13" s="343" t="s">
        <v>113</v>
      </c>
      <c r="B13" s="344"/>
      <c r="C13" s="345"/>
      <c r="D13" s="193" t="s">
        <v>172</v>
      </c>
      <c r="E13" s="194">
        <f>E14</f>
        <v>8500</v>
      </c>
      <c r="F13" s="159">
        <f t="shared" si="2"/>
        <v>1128.1438715243214</v>
      </c>
      <c r="G13" s="160">
        <f t="shared" si="3"/>
        <v>0</v>
      </c>
      <c r="H13" s="160">
        <f t="shared" si="3"/>
        <v>0</v>
      </c>
      <c r="I13" s="282">
        <f t="shared" si="0"/>
        <v>0</v>
      </c>
      <c r="J13" s="282" t="e">
        <f t="shared" si="1"/>
        <v>#DIV/0!</v>
      </c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</row>
    <row r="14" spans="1:27" s="31" customFormat="1" x14ac:dyDescent="0.25">
      <c r="A14" s="346" t="s">
        <v>119</v>
      </c>
      <c r="B14" s="381"/>
      <c r="C14" s="382"/>
      <c r="D14" s="195" t="s">
        <v>114</v>
      </c>
      <c r="E14" s="196">
        <f>E15</f>
        <v>8500</v>
      </c>
      <c r="F14" s="161">
        <f t="shared" si="2"/>
        <v>1128.1438715243214</v>
      </c>
      <c r="G14" s="162">
        <f t="shared" si="3"/>
        <v>0</v>
      </c>
      <c r="H14" s="162">
        <f t="shared" si="3"/>
        <v>0</v>
      </c>
      <c r="I14" s="283">
        <f t="shared" si="0"/>
        <v>0</v>
      </c>
      <c r="J14" s="283" t="e">
        <f t="shared" si="1"/>
        <v>#DIV/0!</v>
      </c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</row>
    <row r="15" spans="1:27" s="27" customFormat="1" ht="30" x14ac:dyDescent="0.25">
      <c r="A15" s="198">
        <v>37</v>
      </c>
      <c r="B15" s="199"/>
      <c r="C15" s="200"/>
      <c r="D15" s="201" t="s">
        <v>144</v>
      </c>
      <c r="E15" s="202">
        <f>E16</f>
        <v>8500</v>
      </c>
      <c r="F15" s="154">
        <f t="shared" si="2"/>
        <v>1128.1438715243214</v>
      </c>
      <c r="G15" s="163">
        <f t="shared" ref="G15:H15" si="4">G16</f>
        <v>0</v>
      </c>
      <c r="H15" s="163">
        <f t="shared" si="4"/>
        <v>0</v>
      </c>
      <c r="I15" s="250">
        <f t="shared" si="0"/>
        <v>0</v>
      </c>
      <c r="J15" s="250" t="e">
        <f t="shared" si="1"/>
        <v>#DIV/0!</v>
      </c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</row>
    <row r="16" spans="1:27" ht="30" x14ac:dyDescent="0.25">
      <c r="A16" s="353">
        <v>3722</v>
      </c>
      <c r="B16" s="377"/>
      <c r="C16" s="378"/>
      <c r="D16" s="203" t="s">
        <v>115</v>
      </c>
      <c r="E16" s="184">
        <v>8500</v>
      </c>
      <c r="F16" s="164">
        <f t="shared" si="2"/>
        <v>1128.1438715243214</v>
      </c>
      <c r="G16" s="164">
        <v>0</v>
      </c>
      <c r="H16" s="164">
        <v>0</v>
      </c>
      <c r="I16" s="152">
        <f t="shared" si="0"/>
        <v>0</v>
      </c>
      <c r="J16" s="152" t="e">
        <f t="shared" si="1"/>
        <v>#DIV/0!</v>
      </c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</row>
    <row r="17" spans="1:27" x14ac:dyDescent="0.25">
      <c r="A17" s="353"/>
      <c r="B17" s="377"/>
      <c r="C17" s="378"/>
      <c r="D17" s="203"/>
      <c r="E17" s="184"/>
      <c r="F17" s="154"/>
      <c r="G17" s="152"/>
      <c r="H17" s="152"/>
      <c r="I17" s="152"/>
      <c r="J17" s="152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</row>
    <row r="18" spans="1:27" x14ac:dyDescent="0.25">
      <c r="A18" s="368" t="s">
        <v>116</v>
      </c>
      <c r="B18" s="350"/>
      <c r="C18" s="351"/>
      <c r="D18" s="187" t="s">
        <v>173</v>
      </c>
      <c r="E18" s="165">
        <f>E25+E32</f>
        <v>889303.01000000013</v>
      </c>
      <c r="F18" s="154">
        <f t="shared" si="2"/>
        <v>118030.79301878028</v>
      </c>
      <c r="G18" s="165">
        <f>G25+G32</f>
        <v>97202.439999999988</v>
      </c>
      <c r="H18" s="302">
        <f>H19+H25+H32+H68</f>
        <v>128938.03999999998</v>
      </c>
      <c r="I18" s="250">
        <f t="shared" ref="I18:I30" si="5">SUM(H18/F18*100)</f>
        <v>109.24101812946745</v>
      </c>
      <c r="J18" s="250">
        <f t="shared" ref="J18:J30" si="6">SUM(H18/G18*100)</f>
        <v>132.64897465536873</v>
      </c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</row>
    <row r="19" spans="1:27" ht="15" customHeight="1" x14ac:dyDescent="0.25">
      <c r="A19" s="369" t="s">
        <v>74</v>
      </c>
      <c r="B19" s="383"/>
      <c r="C19" s="384"/>
      <c r="D19" s="188" t="s">
        <v>230</v>
      </c>
      <c r="E19" s="165"/>
      <c r="F19" s="156">
        <f>F20</f>
        <v>0</v>
      </c>
      <c r="G19" s="156">
        <f t="shared" ref="G19:H19" si="7">G20</f>
        <v>0</v>
      </c>
      <c r="H19" s="156">
        <f t="shared" si="7"/>
        <v>20104</v>
      </c>
      <c r="I19" s="282" t="e">
        <f t="shared" si="5"/>
        <v>#DIV/0!</v>
      </c>
      <c r="J19" s="282" t="e">
        <f t="shared" si="6"/>
        <v>#DIV/0!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</row>
    <row r="20" spans="1:27" ht="15" customHeight="1" x14ac:dyDescent="0.25">
      <c r="A20" s="387" t="s">
        <v>44</v>
      </c>
      <c r="B20" s="388"/>
      <c r="C20" s="389"/>
      <c r="D20" s="297" t="s">
        <v>233</v>
      </c>
      <c r="E20" s="297"/>
      <c r="F20" s="168">
        <f>F21</f>
        <v>0</v>
      </c>
      <c r="G20" s="168">
        <f t="shared" ref="G20:H20" si="8">G21</f>
        <v>0</v>
      </c>
      <c r="H20" s="168">
        <f t="shared" si="8"/>
        <v>20104</v>
      </c>
      <c r="I20" s="263" t="e">
        <f t="shared" si="5"/>
        <v>#DIV/0!</v>
      </c>
      <c r="J20" s="263" t="e">
        <f t="shared" si="6"/>
        <v>#DIV/0!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</row>
    <row r="21" spans="1:27" ht="15" customHeight="1" x14ac:dyDescent="0.25">
      <c r="A21" s="361" t="s">
        <v>231</v>
      </c>
      <c r="B21" s="379"/>
      <c r="C21" s="380"/>
      <c r="D21" s="210" t="s">
        <v>232</v>
      </c>
      <c r="E21" s="298"/>
      <c r="F21" s="299">
        <f>F22</f>
        <v>0</v>
      </c>
      <c r="G21" s="299">
        <f t="shared" ref="G21:H21" si="9">G22</f>
        <v>0</v>
      </c>
      <c r="H21" s="299">
        <f t="shared" si="9"/>
        <v>20104</v>
      </c>
      <c r="I21" s="284" t="e">
        <f t="shared" si="5"/>
        <v>#DIV/0!</v>
      </c>
      <c r="J21" s="284" t="e">
        <f t="shared" si="6"/>
        <v>#DIV/0!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</row>
    <row r="22" spans="1:27" x14ac:dyDescent="0.25">
      <c r="A22" s="346" t="s">
        <v>79</v>
      </c>
      <c r="B22" s="381"/>
      <c r="C22" s="382"/>
      <c r="D22" s="195" t="s">
        <v>18</v>
      </c>
      <c r="E22" s="295"/>
      <c r="F22" s="169">
        <f>F23</f>
        <v>0</v>
      </c>
      <c r="G22" s="169">
        <f t="shared" ref="G22:H22" si="10">G23</f>
        <v>0</v>
      </c>
      <c r="H22" s="169">
        <f t="shared" si="10"/>
        <v>20104</v>
      </c>
      <c r="I22" s="283" t="e">
        <f t="shared" si="5"/>
        <v>#DIV/0!</v>
      </c>
      <c r="J22" s="283" t="e">
        <f t="shared" si="6"/>
        <v>#DIV/0!</v>
      </c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</row>
    <row r="23" spans="1:27" x14ac:dyDescent="0.25">
      <c r="A23" s="290">
        <v>32</v>
      </c>
      <c r="B23" s="199"/>
      <c r="C23" s="200"/>
      <c r="D23" s="201" t="s">
        <v>32</v>
      </c>
      <c r="E23" s="165"/>
      <c r="F23" s="154">
        <f>F24</f>
        <v>0</v>
      </c>
      <c r="G23" s="154">
        <f t="shared" ref="G23:H23" si="11">G24</f>
        <v>0</v>
      </c>
      <c r="H23" s="154">
        <f t="shared" si="11"/>
        <v>20104</v>
      </c>
      <c r="I23" s="250" t="e">
        <f t="shared" si="5"/>
        <v>#DIV/0!</v>
      </c>
      <c r="J23" s="250" t="e">
        <f t="shared" si="6"/>
        <v>#DIV/0!</v>
      </c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</row>
    <row r="24" spans="1:27" x14ac:dyDescent="0.25">
      <c r="A24" s="349">
        <v>3223</v>
      </c>
      <c r="B24" s="350"/>
      <c r="C24" s="351"/>
      <c r="D24" s="294" t="s">
        <v>50</v>
      </c>
      <c r="E24" s="165"/>
      <c r="F24" s="164">
        <v>0</v>
      </c>
      <c r="G24" s="164">
        <v>0</v>
      </c>
      <c r="H24" s="164">
        <v>20104</v>
      </c>
      <c r="I24" s="250" t="e">
        <f t="shared" si="5"/>
        <v>#DIV/0!</v>
      </c>
      <c r="J24" s="250" t="e">
        <f t="shared" si="6"/>
        <v>#DIV/0!</v>
      </c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</row>
    <row r="25" spans="1:27" x14ac:dyDescent="0.25">
      <c r="A25" s="369" t="s">
        <v>180</v>
      </c>
      <c r="B25" s="383"/>
      <c r="C25" s="384"/>
      <c r="D25" s="188" t="s">
        <v>97</v>
      </c>
      <c r="E25" s="204">
        <f>E26</f>
        <v>90431.25</v>
      </c>
      <c r="F25" s="156">
        <f t="shared" si="2"/>
        <v>12002.289468445151</v>
      </c>
      <c r="G25" s="167">
        <f>G26</f>
        <v>0</v>
      </c>
      <c r="H25" s="167">
        <f>H26</f>
        <v>300</v>
      </c>
      <c r="I25" s="262">
        <f t="shared" si="5"/>
        <v>2.4995231183910431</v>
      </c>
      <c r="J25" s="262" t="e">
        <f t="shared" si="6"/>
        <v>#DIV/0!</v>
      </c>
      <c r="K25" s="25"/>
      <c r="L25" s="306"/>
      <c r="M25" s="307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  <row r="26" spans="1:27" ht="15" customHeight="1" x14ac:dyDescent="0.25">
      <c r="A26" s="387" t="s">
        <v>96</v>
      </c>
      <c r="B26" s="388"/>
      <c r="C26" s="389"/>
      <c r="D26" s="190" t="s">
        <v>182</v>
      </c>
      <c r="E26" s="191">
        <f t="shared" ref="E26:E29" si="12">E27</f>
        <v>90431.25</v>
      </c>
      <c r="F26" s="157">
        <f t="shared" si="2"/>
        <v>12002.289468445151</v>
      </c>
      <c r="G26" s="168">
        <f t="shared" ref="G26:G29" si="13">G27</f>
        <v>0</v>
      </c>
      <c r="H26" s="168">
        <f t="shared" ref="H26:H29" si="14">H27</f>
        <v>300</v>
      </c>
      <c r="I26" s="263">
        <f t="shared" si="5"/>
        <v>2.4995231183910431</v>
      </c>
      <c r="J26" s="263" t="e">
        <f t="shared" si="6"/>
        <v>#DIV/0!</v>
      </c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</row>
    <row r="27" spans="1:27" ht="15" customHeight="1" x14ac:dyDescent="0.25">
      <c r="A27" s="343" t="s">
        <v>181</v>
      </c>
      <c r="B27" s="344"/>
      <c r="C27" s="345"/>
      <c r="D27" s="193" t="s">
        <v>183</v>
      </c>
      <c r="E27" s="194">
        <f t="shared" si="12"/>
        <v>90431.25</v>
      </c>
      <c r="F27" s="156">
        <f t="shared" si="2"/>
        <v>12002.289468445151</v>
      </c>
      <c r="G27" s="167">
        <f t="shared" si="13"/>
        <v>0</v>
      </c>
      <c r="H27" s="167">
        <f t="shared" si="14"/>
        <v>300</v>
      </c>
      <c r="I27" s="262">
        <f t="shared" si="5"/>
        <v>2.4995231183910431</v>
      </c>
      <c r="J27" s="262" t="e">
        <f t="shared" si="6"/>
        <v>#DIV/0!</v>
      </c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</row>
    <row r="28" spans="1:27" x14ac:dyDescent="0.25">
      <c r="A28" s="346" t="s">
        <v>79</v>
      </c>
      <c r="B28" s="381"/>
      <c r="C28" s="382"/>
      <c r="D28" s="195" t="s">
        <v>18</v>
      </c>
      <c r="E28" s="196">
        <f t="shared" si="12"/>
        <v>90431.25</v>
      </c>
      <c r="F28" s="161">
        <f t="shared" si="2"/>
        <v>12002.289468445151</v>
      </c>
      <c r="G28" s="169">
        <f t="shared" si="13"/>
        <v>0</v>
      </c>
      <c r="H28" s="169">
        <f t="shared" si="14"/>
        <v>300</v>
      </c>
      <c r="I28" s="283">
        <f t="shared" si="5"/>
        <v>2.4995231183910431</v>
      </c>
      <c r="J28" s="283" t="e">
        <f t="shared" si="6"/>
        <v>#DIV/0!</v>
      </c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</row>
    <row r="29" spans="1:27" ht="30" x14ac:dyDescent="0.25">
      <c r="A29" s="198">
        <v>45</v>
      </c>
      <c r="B29" s="205"/>
      <c r="C29" s="206"/>
      <c r="D29" s="187" t="s">
        <v>184</v>
      </c>
      <c r="E29" s="165">
        <f t="shared" si="12"/>
        <v>90431.25</v>
      </c>
      <c r="F29" s="154">
        <f t="shared" si="2"/>
        <v>12002.289468445151</v>
      </c>
      <c r="G29" s="166">
        <f t="shared" si="13"/>
        <v>0</v>
      </c>
      <c r="H29" s="166">
        <f t="shared" si="14"/>
        <v>300</v>
      </c>
      <c r="I29" s="250">
        <f t="shared" si="5"/>
        <v>2.4995231183910431</v>
      </c>
      <c r="J29" s="250" t="e">
        <f t="shared" si="6"/>
        <v>#DIV/0!</v>
      </c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</row>
    <row r="30" spans="1:27" ht="30" x14ac:dyDescent="0.25">
      <c r="A30" s="349">
        <v>4511</v>
      </c>
      <c r="B30" s="350"/>
      <c r="C30" s="351"/>
      <c r="D30" s="203" t="s">
        <v>185</v>
      </c>
      <c r="E30" s="184">
        <v>90431.25</v>
      </c>
      <c r="F30" s="164">
        <f t="shared" si="2"/>
        <v>12002.289468445151</v>
      </c>
      <c r="G30" s="164">
        <v>0</v>
      </c>
      <c r="H30" s="164">
        <v>300</v>
      </c>
      <c r="I30" s="152">
        <f t="shared" si="5"/>
        <v>2.4995231183910431</v>
      </c>
      <c r="J30" s="152" t="e">
        <f t="shared" si="6"/>
        <v>#DIV/0!</v>
      </c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</row>
    <row r="31" spans="1:27" x14ac:dyDescent="0.25">
      <c r="A31" s="207"/>
      <c r="B31" s="205"/>
      <c r="C31" s="206"/>
      <c r="D31" s="187" t="s">
        <v>198</v>
      </c>
      <c r="E31" s="184"/>
      <c r="F31" s="154"/>
      <c r="G31" s="164"/>
      <c r="H31" s="154"/>
      <c r="I31" s="152"/>
      <c r="J31" s="152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</row>
    <row r="32" spans="1:27" ht="30" x14ac:dyDescent="0.25">
      <c r="A32" s="369" t="s">
        <v>74</v>
      </c>
      <c r="B32" s="383"/>
      <c r="C32" s="384"/>
      <c r="D32" s="188" t="s">
        <v>121</v>
      </c>
      <c r="E32" s="204">
        <f>E33</f>
        <v>798871.76000000013</v>
      </c>
      <c r="F32" s="156">
        <f t="shared" si="2"/>
        <v>106028.50355033514</v>
      </c>
      <c r="G32" s="156">
        <f>G33</f>
        <v>97202.439999999988</v>
      </c>
      <c r="H32" s="156">
        <f t="shared" ref="H32" si="15">H33</f>
        <v>93234.999999999971</v>
      </c>
      <c r="I32" s="285">
        <f t="shared" ref="I32:I66" si="16">SUM(H32/F32*100)</f>
        <v>87.933901618953172</v>
      </c>
      <c r="J32" s="285">
        <f t="shared" ref="J32:J66" si="17">SUM(H32/G32*100)</f>
        <v>95.918374065506981</v>
      </c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</row>
    <row r="33" spans="1:27" s="30" customFormat="1" ht="30" customHeight="1" x14ac:dyDescent="0.25">
      <c r="A33" s="358" t="s">
        <v>44</v>
      </c>
      <c r="B33" s="385"/>
      <c r="C33" s="386"/>
      <c r="D33" s="208" t="s">
        <v>175</v>
      </c>
      <c r="E33" s="209">
        <f>E34</f>
        <v>798871.76000000013</v>
      </c>
      <c r="F33" s="157">
        <f t="shared" si="2"/>
        <v>106028.50355033514</v>
      </c>
      <c r="G33" s="157">
        <f>G34+G61</f>
        <v>97202.439999999988</v>
      </c>
      <c r="H33" s="157">
        <f>H34+H61</f>
        <v>93234.999999999971</v>
      </c>
      <c r="I33" s="263">
        <f t="shared" si="16"/>
        <v>87.933901618953172</v>
      </c>
      <c r="J33" s="263">
        <f t="shared" si="17"/>
        <v>95.918374065506981</v>
      </c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</row>
    <row r="34" spans="1:27" x14ac:dyDescent="0.25">
      <c r="A34" s="361" t="s">
        <v>124</v>
      </c>
      <c r="B34" s="379"/>
      <c r="C34" s="380"/>
      <c r="D34" s="210" t="s">
        <v>21</v>
      </c>
      <c r="E34" s="211">
        <f>E35+E61</f>
        <v>798871.76000000013</v>
      </c>
      <c r="F34" s="170">
        <f t="shared" si="2"/>
        <v>106028.50355033514</v>
      </c>
      <c r="G34" s="170">
        <f>G35</f>
        <v>90116.4</v>
      </c>
      <c r="H34" s="170">
        <f t="shared" ref="H34" si="18">H35</f>
        <v>86110.999999999971</v>
      </c>
      <c r="I34" s="284">
        <f t="shared" si="16"/>
        <v>81.214953636613672</v>
      </c>
      <c r="J34" s="284">
        <f t="shared" si="17"/>
        <v>95.555304029011339</v>
      </c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</row>
    <row r="35" spans="1:27" s="31" customFormat="1" x14ac:dyDescent="0.25">
      <c r="A35" s="346" t="s">
        <v>122</v>
      </c>
      <c r="B35" s="381"/>
      <c r="C35" s="382"/>
      <c r="D35" s="195" t="s">
        <v>45</v>
      </c>
      <c r="E35" s="196">
        <f>E36+E59</f>
        <v>745482.00000000012</v>
      </c>
      <c r="F35" s="161">
        <f t="shared" si="2"/>
        <v>98942.464662552273</v>
      </c>
      <c r="G35" s="162">
        <f t="shared" ref="G35" si="19">G36+G59</f>
        <v>90116.4</v>
      </c>
      <c r="H35" s="162">
        <f t="shared" ref="H35" si="20">H36+H59</f>
        <v>86110.999999999971</v>
      </c>
      <c r="I35" s="283">
        <f t="shared" si="16"/>
        <v>87.031387679380543</v>
      </c>
      <c r="J35" s="283">
        <f t="shared" si="17"/>
        <v>95.555304029011339</v>
      </c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</row>
    <row r="36" spans="1:27" s="27" customFormat="1" x14ac:dyDescent="0.25">
      <c r="A36" s="198">
        <v>32</v>
      </c>
      <c r="B36" s="199"/>
      <c r="C36" s="200"/>
      <c r="D36" s="201" t="s">
        <v>32</v>
      </c>
      <c r="E36" s="202">
        <f>SUM(E37:E58)</f>
        <v>740982.00000000012</v>
      </c>
      <c r="F36" s="154">
        <f t="shared" si="2"/>
        <v>98345.212024686451</v>
      </c>
      <c r="G36" s="163">
        <f t="shared" ref="G36" si="21">SUM(G37:G58)</f>
        <v>89585.489999999991</v>
      </c>
      <c r="H36" s="163">
        <f t="shared" ref="H36" si="22">SUM(H37:H58)</f>
        <v>85574.659999999974</v>
      </c>
      <c r="I36" s="250">
        <f t="shared" si="16"/>
        <v>87.014566584613362</v>
      </c>
      <c r="J36" s="250">
        <f t="shared" si="17"/>
        <v>95.522902202131149</v>
      </c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</row>
    <row r="37" spans="1:27" x14ac:dyDescent="0.25">
      <c r="A37" s="349">
        <v>3211</v>
      </c>
      <c r="B37" s="350"/>
      <c r="C37" s="351"/>
      <c r="D37" s="203" t="s">
        <v>46</v>
      </c>
      <c r="E37" s="184">
        <v>38448.720000000001</v>
      </c>
      <c r="F37" s="164">
        <f t="shared" si="2"/>
        <v>5103.0220983476011</v>
      </c>
      <c r="G37" s="152">
        <v>3981.68</v>
      </c>
      <c r="H37" s="152">
        <v>5878.75</v>
      </c>
      <c r="I37" s="152">
        <f t="shared" si="16"/>
        <v>115.20134317865458</v>
      </c>
      <c r="J37" s="152">
        <f t="shared" si="17"/>
        <v>147.6449639348215</v>
      </c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</row>
    <row r="38" spans="1:27" ht="30" x14ac:dyDescent="0.25">
      <c r="A38" s="349">
        <v>3212</v>
      </c>
      <c r="B38" s="350"/>
      <c r="C38" s="351"/>
      <c r="D38" s="203" t="s">
        <v>47</v>
      </c>
      <c r="E38" s="184">
        <v>376531.28</v>
      </c>
      <c r="F38" s="164">
        <f t="shared" si="2"/>
        <v>49974.288937553916</v>
      </c>
      <c r="G38" s="152">
        <v>47382.04</v>
      </c>
      <c r="H38" s="152">
        <v>53035.85</v>
      </c>
      <c r="I38" s="152">
        <f t="shared" si="16"/>
        <v>106.12627238432889</v>
      </c>
      <c r="J38" s="152">
        <f t="shared" si="17"/>
        <v>111.93239041628431</v>
      </c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</row>
    <row r="39" spans="1:27" x14ac:dyDescent="0.25">
      <c r="A39" s="349">
        <v>3213</v>
      </c>
      <c r="B39" s="350"/>
      <c r="C39" s="351"/>
      <c r="D39" s="203" t="s">
        <v>48</v>
      </c>
      <c r="E39" s="184">
        <v>4830</v>
      </c>
      <c r="F39" s="164">
        <f t="shared" si="2"/>
        <v>641.05116464264381</v>
      </c>
      <c r="G39" s="152">
        <v>663.61</v>
      </c>
      <c r="H39" s="152">
        <v>263.44</v>
      </c>
      <c r="I39" s="152">
        <f t="shared" si="16"/>
        <v>41.095003726708072</v>
      </c>
      <c r="J39" s="152">
        <f t="shared" si="17"/>
        <v>39.698015400611801</v>
      </c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</row>
    <row r="40" spans="1:27" x14ac:dyDescent="0.25">
      <c r="A40" s="207">
        <v>3214</v>
      </c>
      <c r="B40" s="205"/>
      <c r="C40" s="206"/>
      <c r="D40" s="203" t="s">
        <v>192</v>
      </c>
      <c r="E40" s="184">
        <v>0</v>
      </c>
      <c r="F40" s="164">
        <f t="shared" si="2"/>
        <v>0</v>
      </c>
      <c r="G40" s="152">
        <v>66.36</v>
      </c>
      <c r="H40" s="152">
        <v>0</v>
      </c>
      <c r="I40" s="152" t="e">
        <f t="shared" si="16"/>
        <v>#DIV/0!</v>
      </c>
      <c r="J40" s="152">
        <f t="shared" si="17"/>
        <v>0</v>
      </c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</row>
    <row r="41" spans="1:27" ht="30" x14ac:dyDescent="0.25">
      <c r="A41" s="349">
        <v>3221</v>
      </c>
      <c r="B41" s="350"/>
      <c r="C41" s="351"/>
      <c r="D41" s="203" t="s">
        <v>49</v>
      </c>
      <c r="E41" s="184">
        <v>73961.38</v>
      </c>
      <c r="F41" s="164">
        <f t="shared" si="2"/>
        <v>9816.3620678213556</v>
      </c>
      <c r="G41" s="152">
        <v>7363.73</v>
      </c>
      <c r="H41" s="152">
        <v>9499.0400000000009</v>
      </c>
      <c r="I41" s="152">
        <f t="shared" si="16"/>
        <v>96.767416832947134</v>
      </c>
      <c r="J41" s="152">
        <f t="shared" si="17"/>
        <v>128.99766830125498</v>
      </c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</row>
    <row r="42" spans="1:27" x14ac:dyDescent="0.25">
      <c r="A42" s="349">
        <v>3222</v>
      </c>
      <c r="B42" s="350"/>
      <c r="C42" s="351"/>
      <c r="D42" s="203" t="s">
        <v>123</v>
      </c>
      <c r="E42" s="184">
        <v>397.15</v>
      </c>
      <c r="F42" s="164">
        <f t="shared" si="2"/>
        <v>52.710863361868732</v>
      </c>
      <c r="G42" s="152">
        <v>66.36</v>
      </c>
      <c r="H42" s="152">
        <v>60.66</v>
      </c>
      <c r="I42" s="152">
        <f t="shared" si="16"/>
        <v>115.08064207478283</v>
      </c>
      <c r="J42" s="152">
        <f t="shared" si="17"/>
        <v>91.410488245931276</v>
      </c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</row>
    <row r="43" spans="1:27" x14ac:dyDescent="0.25">
      <c r="A43" s="349">
        <v>3223</v>
      </c>
      <c r="B43" s="350"/>
      <c r="C43" s="351"/>
      <c r="D43" s="203" t="s">
        <v>50</v>
      </c>
      <c r="E43" s="184">
        <v>142338.67000000001</v>
      </c>
      <c r="F43" s="164">
        <f t="shared" si="2"/>
        <v>18891.588028402683</v>
      </c>
      <c r="G43" s="152">
        <v>15926.74</v>
      </c>
      <c r="H43" s="152">
        <v>591.55999999999995</v>
      </c>
      <c r="I43" s="152">
        <f t="shared" si="16"/>
        <v>3.1313407804077409</v>
      </c>
      <c r="J43" s="152">
        <f t="shared" si="17"/>
        <v>3.714256652648313</v>
      </c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</row>
    <row r="44" spans="1:27" x14ac:dyDescent="0.25">
      <c r="A44" s="349">
        <v>3225</v>
      </c>
      <c r="B44" s="350"/>
      <c r="C44" s="351"/>
      <c r="D44" s="203" t="s">
        <v>51</v>
      </c>
      <c r="E44" s="184">
        <v>2413</v>
      </c>
      <c r="F44" s="164">
        <f t="shared" si="2"/>
        <v>320.26013670449265</v>
      </c>
      <c r="G44" s="152">
        <v>331.81</v>
      </c>
      <c r="H44" s="152">
        <v>380</v>
      </c>
      <c r="I44" s="152">
        <f t="shared" si="16"/>
        <v>118.65354330708662</v>
      </c>
      <c r="J44" s="152">
        <f t="shared" si="17"/>
        <v>114.5233718091679</v>
      </c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</row>
    <row r="45" spans="1:27" ht="30" x14ac:dyDescent="0.25">
      <c r="A45" s="349">
        <v>3227</v>
      </c>
      <c r="B45" s="350"/>
      <c r="C45" s="351"/>
      <c r="D45" s="203" t="s">
        <v>52</v>
      </c>
      <c r="E45" s="184">
        <v>0</v>
      </c>
      <c r="F45" s="164">
        <f t="shared" si="2"/>
        <v>0</v>
      </c>
      <c r="G45" s="152">
        <v>199.08</v>
      </c>
      <c r="H45" s="152">
        <v>0</v>
      </c>
      <c r="I45" s="152" t="e">
        <f t="shared" si="16"/>
        <v>#DIV/0!</v>
      </c>
      <c r="J45" s="152">
        <f t="shared" si="17"/>
        <v>0</v>
      </c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</row>
    <row r="46" spans="1:27" x14ac:dyDescent="0.25">
      <c r="A46" s="349">
        <v>3231</v>
      </c>
      <c r="B46" s="350"/>
      <c r="C46" s="351"/>
      <c r="D46" s="203" t="s">
        <v>53</v>
      </c>
      <c r="E46" s="184">
        <v>10940.48</v>
      </c>
      <c r="F46" s="164">
        <f t="shared" si="2"/>
        <v>1452.0512310040478</v>
      </c>
      <c r="G46" s="152">
        <v>1327.23</v>
      </c>
      <c r="H46" s="152">
        <v>1560.01</v>
      </c>
      <c r="I46" s="152">
        <f t="shared" si="16"/>
        <v>107.43491460155315</v>
      </c>
      <c r="J46" s="152">
        <f t="shared" si="17"/>
        <v>117.53878378276561</v>
      </c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</row>
    <row r="47" spans="1:27" x14ac:dyDescent="0.25">
      <c r="A47" s="349">
        <v>3233</v>
      </c>
      <c r="B47" s="350"/>
      <c r="C47" s="351"/>
      <c r="D47" s="203" t="s">
        <v>54</v>
      </c>
      <c r="E47" s="184">
        <v>480</v>
      </c>
      <c r="F47" s="164">
        <f t="shared" si="2"/>
        <v>63.706948039020503</v>
      </c>
      <c r="G47" s="152">
        <v>265.45</v>
      </c>
      <c r="H47" s="152">
        <v>859.98</v>
      </c>
      <c r="I47" s="152">
        <f t="shared" si="16"/>
        <v>1349.8998562500001</v>
      </c>
      <c r="J47" s="152">
        <f t="shared" si="17"/>
        <v>323.97061593520442</v>
      </c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</row>
    <row r="48" spans="1:27" x14ac:dyDescent="0.25">
      <c r="A48" s="349">
        <v>3234</v>
      </c>
      <c r="B48" s="350"/>
      <c r="C48" s="351"/>
      <c r="D48" s="203" t="s">
        <v>55</v>
      </c>
      <c r="E48" s="184">
        <v>23133.599999999999</v>
      </c>
      <c r="F48" s="164">
        <f t="shared" si="2"/>
        <v>3070.3563607405931</v>
      </c>
      <c r="G48" s="152">
        <v>2919.9</v>
      </c>
      <c r="H48" s="152">
        <v>2851.51</v>
      </c>
      <c r="I48" s="152">
        <f t="shared" si="16"/>
        <v>92.872281421828006</v>
      </c>
      <c r="J48" s="152">
        <f t="shared" si="17"/>
        <v>97.657796499880135</v>
      </c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</row>
    <row r="49" spans="1:29" x14ac:dyDescent="0.25">
      <c r="A49" s="349">
        <v>3235</v>
      </c>
      <c r="B49" s="350"/>
      <c r="C49" s="351"/>
      <c r="D49" s="203" t="s">
        <v>56</v>
      </c>
      <c r="E49" s="184">
        <v>8625</v>
      </c>
      <c r="F49" s="164">
        <f t="shared" si="2"/>
        <v>1144.7342225761497</v>
      </c>
      <c r="G49" s="152">
        <v>1592.67</v>
      </c>
      <c r="H49" s="152">
        <v>1592.76</v>
      </c>
      <c r="I49" s="152">
        <f t="shared" si="16"/>
        <v>139.13797356521741</v>
      </c>
      <c r="J49" s="152">
        <f t="shared" si="17"/>
        <v>100.00565088813124</v>
      </c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</row>
    <row r="50" spans="1:29" x14ac:dyDescent="0.25">
      <c r="A50" s="349">
        <v>3236</v>
      </c>
      <c r="B50" s="350"/>
      <c r="C50" s="351"/>
      <c r="D50" s="203" t="s">
        <v>57</v>
      </c>
      <c r="E50" s="184">
        <v>13610</v>
      </c>
      <c r="F50" s="164">
        <f t="shared" si="2"/>
        <v>1806.3574225230604</v>
      </c>
      <c r="G50" s="152">
        <v>3318.07</v>
      </c>
      <c r="H50" s="152">
        <v>3016.93</v>
      </c>
      <c r="I50" s="152">
        <f t="shared" si="16"/>
        <v>167.01733346803823</v>
      </c>
      <c r="J50" s="152">
        <f t="shared" si="17"/>
        <v>90.924242104596942</v>
      </c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</row>
    <row r="51" spans="1:29" x14ac:dyDescent="0.25">
      <c r="A51" s="349">
        <v>3237</v>
      </c>
      <c r="B51" s="350"/>
      <c r="C51" s="351"/>
      <c r="D51" s="203" t="s">
        <v>58</v>
      </c>
      <c r="E51" s="184">
        <v>2167.5</v>
      </c>
      <c r="F51" s="164">
        <f t="shared" si="2"/>
        <v>287.67668723870196</v>
      </c>
      <c r="G51" s="152">
        <v>66.36</v>
      </c>
      <c r="H51" s="152">
        <v>0</v>
      </c>
      <c r="I51" s="152">
        <f t="shared" si="16"/>
        <v>0</v>
      </c>
      <c r="J51" s="152">
        <f t="shared" si="17"/>
        <v>0</v>
      </c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</row>
    <row r="52" spans="1:29" x14ac:dyDescent="0.25">
      <c r="A52" s="349">
        <v>3238</v>
      </c>
      <c r="B52" s="350"/>
      <c r="C52" s="351"/>
      <c r="D52" s="203" t="s">
        <v>59</v>
      </c>
      <c r="E52" s="184">
        <v>24138.42</v>
      </c>
      <c r="F52" s="164">
        <f t="shared" si="2"/>
        <v>3203.7188930917773</v>
      </c>
      <c r="G52" s="152">
        <v>2256.29</v>
      </c>
      <c r="H52" s="152">
        <v>3452.88</v>
      </c>
      <c r="I52" s="152">
        <f t="shared" si="16"/>
        <v>107.77724623235491</v>
      </c>
      <c r="J52" s="152">
        <f t="shared" si="17"/>
        <v>153.03351962735289</v>
      </c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</row>
    <row r="53" spans="1:29" x14ac:dyDescent="0.25">
      <c r="A53" s="349">
        <v>3239</v>
      </c>
      <c r="B53" s="350"/>
      <c r="C53" s="351"/>
      <c r="D53" s="203" t="s">
        <v>60</v>
      </c>
      <c r="E53" s="184">
        <v>697.54</v>
      </c>
      <c r="F53" s="164">
        <f t="shared" si="2"/>
        <v>92.579467781538241</v>
      </c>
      <c r="G53" s="152">
        <v>199.08</v>
      </c>
      <c r="H53" s="152">
        <v>819.08</v>
      </c>
      <c r="I53" s="152">
        <f t="shared" si="16"/>
        <v>884.73180892852042</v>
      </c>
      <c r="J53" s="152">
        <f t="shared" si="17"/>
        <v>411.43258991360261</v>
      </c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</row>
    <row r="54" spans="1:29" x14ac:dyDescent="0.25">
      <c r="A54" s="349">
        <v>3292</v>
      </c>
      <c r="B54" s="350"/>
      <c r="C54" s="351"/>
      <c r="D54" s="203" t="s">
        <v>61</v>
      </c>
      <c r="E54" s="184">
        <v>9054.26</v>
      </c>
      <c r="F54" s="164">
        <f t="shared" si="2"/>
        <v>1201.706815316212</v>
      </c>
      <c r="G54" s="152">
        <v>1327.23</v>
      </c>
      <c r="H54" s="152">
        <v>1191.3699999999999</v>
      </c>
      <c r="I54" s="152">
        <f t="shared" si="16"/>
        <v>99.13982219419367</v>
      </c>
      <c r="J54" s="152">
        <f t="shared" si="17"/>
        <v>89.763643076181211</v>
      </c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</row>
    <row r="55" spans="1:29" x14ac:dyDescent="0.25">
      <c r="A55" s="349">
        <v>3293</v>
      </c>
      <c r="B55" s="350"/>
      <c r="C55" s="351"/>
      <c r="D55" s="203" t="s">
        <v>62</v>
      </c>
      <c r="E55" s="184">
        <v>7900</v>
      </c>
      <c r="F55" s="164">
        <f t="shared" si="2"/>
        <v>1048.5101864755457</v>
      </c>
      <c r="G55" s="152">
        <v>132.72</v>
      </c>
      <c r="H55" s="152">
        <v>132.29</v>
      </c>
      <c r="I55" s="152">
        <f t="shared" si="16"/>
        <v>12.616949430379748</v>
      </c>
      <c r="J55" s="152">
        <f t="shared" si="17"/>
        <v>99.676009644364072</v>
      </c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</row>
    <row r="56" spans="1:29" x14ac:dyDescent="0.25">
      <c r="A56" s="349">
        <v>3294</v>
      </c>
      <c r="B56" s="350"/>
      <c r="C56" s="351"/>
      <c r="D56" s="203" t="s">
        <v>63</v>
      </c>
      <c r="E56" s="184">
        <v>250</v>
      </c>
      <c r="F56" s="164">
        <f t="shared" si="2"/>
        <v>33.180702103656515</v>
      </c>
      <c r="G56" s="152">
        <v>66.36</v>
      </c>
      <c r="H56" s="152">
        <v>48.27</v>
      </c>
      <c r="I56" s="152">
        <f t="shared" si="16"/>
        <v>145.47612599999999</v>
      </c>
      <c r="J56" s="152">
        <f t="shared" si="17"/>
        <v>72.739602169981922</v>
      </c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</row>
    <row r="57" spans="1:29" x14ac:dyDescent="0.25">
      <c r="A57" s="349">
        <v>3295</v>
      </c>
      <c r="B57" s="350"/>
      <c r="C57" s="351"/>
      <c r="D57" s="203" t="s">
        <v>64</v>
      </c>
      <c r="E57" s="184">
        <v>150</v>
      </c>
      <c r="F57" s="164">
        <f t="shared" si="2"/>
        <v>19.908421262193908</v>
      </c>
      <c r="G57" s="152">
        <v>66.36</v>
      </c>
      <c r="H57" s="152">
        <v>280.37</v>
      </c>
      <c r="I57" s="152">
        <f t="shared" si="16"/>
        <v>1408.2985100000001</v>
      </c>
      <c r="J57" s="152">
        <f t="shared" si="17"/>
        <v>422.49849306811331</v>
      </c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</row>
    <row r="58" spans="1:29" ht="15" customHeight="1" x14ac:dyDescent="0.25">
      <c r="A58" s="349">
        <v>3299</v>
      </c>
      <c r="B58" s="350"/>
      <c r="C58" s="351"/>
      <c r="D58" s="203" t="s">
        <v>65</v>
      </c>
      <c r="E58" s="184">
        <v>915</v>
      </c>
      <c r="F58" s="164">
        <f t="shared" si="2"/>
        <v>121.44136969938283</v>
      </c>
      <c r="G58" s="152">
        <v>66.36</v>
      </c>
      <c r="H58" s="152">
        <v>59.91</v>
      </c>
      <c r="I58" s="152">
        <f t="shared" si="16"/>
        <v>49.332447540983601</v>
      </c>
      <c r="J58" s="152">
        <f t="shared" si="17"/>
        <v>90.28028933092223</v>
      </c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</row>
    <row r="59" spans="1:29" s="26" customFormat="1" x14ac:dyDescent="0.25">
      <c r="A59" s="212">
        <v>34</v>
      </c>
      <c r="B59" s="213"/>
      <c r="C59" s="214"/>
      <c r="D59" s="187" t="s">
        <v>146</v>
      </c>
      <c r="E59" s="165">
        <f>E60</f>
        <v>4500</v>
      </c>
      <c r="F59" s="154">
        <f t="shared" si="2"/>
        <v>597.25263786581718</v>
      </c>
      <c r="G59" s="154">
        <f t="shared" ref="G59:H59" si="23">G60</f>
        <v>530.91</v>
      </c>
      <c r="H59" s="154">
        <f t="shared" si="23"/>
        <v>536.34</v>
      </c>
      <c r="I59" s="250">
        <f t="shared" si="16"/>
        <v>89.801194000000024</v>
      </c>
      <c r="J59" s="250">
        <f t="shared" si="17"/>
        <v>101.02277222128046</v>
      </c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</row>
    <row r="60" spans="1:29" ht="30" x14ac:dyDescent="0.25">
      <c r="A60" s="349">
        <v>3431</v>
      </c>
      <c r="B60" s="350"/>
      <c r="C60" s="351"/>
      <c r="D60" s="203" t="s">
        <v>66</v>
      </c>
      <c r="E60" s="184">
        <v>4500</v>
      </c>
      <c r="F60" s="164">
        <f t="shared" si="2"/>
        <v>597.25263786581718</v>
      </c>
      <c r="G60" s="152">
        <v>530.91</v>
      </c>
      <c r="H60" s="152">
        <v>536.34</v>
      </c>
      <c r="I60" s="152">
        <f t="shared" si="16"/>
        <v>89.801194000000024</v>
      </c>
      <c r="J60" s="152">
        <f t="shared" si="17"/>
        <v>101.02277222128046</v>
      </c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</row>
    <row r="61" spans="1:29" ht="30" x14ac:dyDescent="0.25">
      <c r="A61" s="361" t="s">
        <v>125</v>
      </c>
      <c r="B61" s="362"/>
      <c r="C61" s="363"/>
      <c r="D61" s="210" t="s">
        <v>69</v>
      </c>
      <c r="E61" s="211">
        <f>E62</f>
        <v>53389.760000000002</v>
      </c>
      <c r="F61" s="170">
        <f t="shared" si="2"/>
        <v>7086.0388877828655</v>
      </c>
      <c r="G61" s="170">
        <f t="shared" ref="G61:H62" si="24">G62</f>
        <v>7086.04</v>
      </c>
      <c r="H61" s="170">
        <f t="shared" si="24"/>
        <v>7124</v>
      </c>
      <c r="I61" s="284">
        <f t="shared" si="16"/>
        <v>100.53571696145478</v>
      </c>
      <c r="J61" s="284">
        <f t="shared" si="17"/>
        <v>100.53570118147795</v>
      </c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</row>
    <row r="62" spans="1:29" s="31" customFormat="1" x14ac:dyDescent="0.25">
      <c r="A62" s="346" t="s">
        <v>122</v>
      </c>
      <c r="B62" s="347"/>
      <c r="C62" s="348"/>
      <c r="D62" s="195" t="s">
        <v>45</v>
      </c>
      <c r="E62" s="196">
        <f>E63</f>
        <v>53389.760000000002</v>
      </c>
      <c r="F62" s="161">
        <f t="shared" si="2"/>
        <v>7086.0388877828655</v>
      </c>
      <c r="G62" s="162">
        <f t="shared" si="24"/>
        <v>7086.04</v>
      </c>
      <c r="H62" s="162">
        <f t="shared" si="24"/>
        <v>7124</v>
      </c>
      <c r="I62" s="283">
        <f t="shared" si="16"/>
        <v>100.53571696145478</v>
      </c>
      <c r="J62" s="283">
        <f t="shared" si="17"/>
        <v>100.53570118147795</v>
      </c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s="27" customFormat="1" x14ac:dyDescent="0.25">
      <c r="A63" s="352">
        <v>32</v>
      </c>
      <c r="B63" s="350"/>
      <c r="C63" s="351"/>
      <c r="D63" s="201" t="s">
        <v>32</v>
      </c>
      <c r="E63" s="202">
        <f>E64+E65+E66</f>
        <v>53389.760000000002</v>
      </c>
      <c r="F63" s="154">
        <f t="shared" si="2"/>
        <v>7086.0388877828655</v>
      </c>
      <c r="G63" s="163">
        <f t="shared" ref="G63" si="25">SUM(G64:G66)</f>
        <v>7086.04</v>
      </c>
      <c r="H63" s="163">
        <f t="shared" ref="H63" si="26">SUM(H64:H66)</f>
        <v>7124</v>
      </c>
      <c r="I63" s="250">
        <f t="shared" si="16"/>
        <v>100.53571696145478</v>
      </c>
      <c r="J63" s="250">
        <f t="shared" si="17"/>
        <v>100.53570118147795</v>
      </c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ht="30" x14ac:dyDescent="0.25">
      <c r="A64" s="349">
        <v>3224</v>
      </c>
      <c r="B64" s="350"/>
      <c r="C64" s="351"/>
      <c r="D64" s="203" t="s">
        <v>67</v>
      </c>
      <c r="E64" s="184">
        <v>19321.04</v>
      </c>
      <c r="F64" s="164">
        <f t="shared" si="2"/>
        <v>2564.3426902913266</v>
      </c>
      <c r="G64" s="152">
        <v>3369.8</v>
      </c>
      <c r="H64" s="152">
        <v>3492.66</v>
      </c>
      <c r="I64" s="152">
        <f t="shared" si="16"/>
        <v>136.20098488487162</v>
      </c>
      <c r="J64" s="152">
        <f t="shared" si="17"/>
        <v>103.64591370407739</v>
      </c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457" ht="30" x14ac:dyDescent="0.25">
      <c r="A65" s="349">
        <v>3232</v>
      </c>
      <c r="B65" s="350"/>
      <c r="C65" s="351"/>
      <c r="D65" s="203" t="s">
        <v>68</v>
      </c>
      <c r="E65" s="184">
        <v>26631.22</v>
      </c>
      <c r="F65" s="164">
        <f t="shared" si="2"/>
        <v>3534.5703099077577</v>
      </c>
      <c r="G65" s="152">
        <v>2654.46</v>
      </c>
      <c r="H65" s="152">
        <v>3493.84</v>
      </c>
      <c r="I65" s="152">
        <f t="shared" si="16"/>
        <v>98.847658800460508</v>
      </c>
      <c r="J65" s="152">
        <f t="shared" si="17"/>
        <v>131.62149740436851</v>
      </c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457" x14ac:dyDescent="0.25">
      <c r="A66" s="349">
        <v>3237</v>
      </c>
      <c r="B66" s="350"/>
      <c r="C66" s="351"/>
      <c r="D66" s="203" t="s">
        <v>58</v>
      </c>
      <c r="E66" s="184">
        <v>7437.5</v>
      </c>
      <c r="F66" s="164">
        <f t="shared" si="2"/>
        <v>987.12588758378126</v>
      </c>
      <c r="G66" s="152">
        <v>1061.78</v>
      </c>
      <c r="H66" s="152">
        <v>137.5</v>
      </c>
      <c r="I66" s="152">
        <f t="shared" si="16"/>
        <v>13.929327731092437</v>
      </c>
      <c r="J66" s="152">
        <f t="shared" si="17"/>
        <v>12.949951967450884</v>
      </c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457" x14ac:dyDescent="0.25">
      <c r="A67" s="293"/>
      <c r="B67" s="291"/>
      <c r="C67" s="292"/>
      <c r="D67" s="294"/>
      <c r="E67" s="184"/>
      <c r="F67" s="164"/>
      <c r="G67" s="164"/>
      <c r="H67" s="164"/>
      <c r="I67" s="152"/>
      <c r="J67" s="152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457" x14ac:dyDescent="0.25">
      <c r="A68" s="369" t="s">
        <v>104</v>
      </c>
      <c r="B68" s="383"/>
      <c r="C68" s="384"/>
      <c r="D68" s="188" t="s">
        <v>105</v>
      </c>
      <c r="E68" s="204">
        <f>E70+E77+E82+E85+E93</f>
        <v>366724.69</v>
      </c>
      <c r="F68" s="156">
        <f t="shared" si="2"/>
        <v>48672.730771783128</v>
      </c>
      <c r="G68" s="156">
        <f>G69+G96</f>
        <v>519.34</v>
      </c>
      <c r="H68" s="156">
        <f>H69+H82+H92</f>
        <v>15299.04</v>
      </c>
      <c r="I68" s="262">
        <f t="shared" ref="I68:I80" si="27">SUM(H68/F68*100)</f>
        <v>31.432466922257134</v>
      </c>
      <c r="J68" s="262">
        <f t="shared" ref="J68:J80" si="28">SUM(H68/G68*100)</f>
        <v>2945.8620556860628</v>
      </c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37"/>
      <c r="Z68" s="37"/>
      <c r="AA68" s="37"/>
      <c r="AB68" s="37"/>
      <c r="AC68" s="37"/>
    </row>
    <row r="69" spans="1:457" s="30" customFormat="1" ht="24.75" customHeight="1" x14ac:dyDescent="0.25">
      <c r="A69" s="358" t="s">
        <v>106</v>
      </c>
      <c r="B69" s="385"/>
      <c r="C69" s="386"/>
      <c r="D69" s="208" t="s">
        <v>174</v>
      </c>
      <c r="E69" s="209">
        <f>E70+E77+E82+E85++E109</f>
        <v>296250</v>
      </c>
      <c r="F69" s="157">
        <f t="shared" si="2"/>
        <v>39319.131992832969</v>
      </c>
      <c r="G69" s="168">
        <f>G70+G77</f>
        <v>519.34</v>
      </c>
      <c r="H69" s="168">
        <f>H70+H74+H77</f>
        <v>869.78</v>
      </c>
      <c r="I69" s="263">
        <f t="shared" si="27"/>
        <v>2.2121037670886077</v>
      </c>
      <c r="J69" s="263">
        <f t="shared" si="28"/>
        <v>167.47795278622866</v>
      </c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457" s="32" customFormat="1" ht="19.5" customHeight="1" x14ac:dyDescent="0.25">
      <c r="A70" s="343" t="s">
        <v>88</v>
      </c>
      <c r="B70" s="392"/>
      <c r="C70" s="393"/>
      <c r="D70" s="193" t="s">
        <v>89</v>
      </c>
      <c r="E70" s="194">
        <f>E71</f>
        <v>0</v>
      </c>
      <c r="F70" s="159">
        <f t="shared" si="2"/>
        <v>0</v>
      </c>
      <c r="G70" s="171">
        <f t="shared" ref="G70:H72" si="29">G71</f>
        <v>0</v>
      </c>
      <c r="H70" s="171">
        <f t="shared" si="29"/>
        <v>238.9</v>
      </c>
      <c r="I70" s="282" t="e">
        <f t="shared" si="27"/>
        <v>#DIV/0!</v>
      </c>
      <c r="J70" s="282" t="e">
        <f t="shared" si="28"/>
        <v>#DIV/0!</v>
      </c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  <c r="ID70" s="25"/>
      <c r="IE70" s="25"/>
      <c r="IF70" s="25"/>
      <c r="IG70" s="25"/>
      <c r="IH70" s="25"/>
      <c r="II70" s="25"/>
      <c r="IJ70" s="25"/>
      <c r="IK70" s="25"/>
      <c r="IL70" s="25"/>
      <c r="IM70" s="25"/>
      <c r="IN70" s="25"/>
      <c r="IO70" s="25"/>
      <c r="IP70" s="25"/>
      <c r="IQ70" s="25"/>
      <c r="IR70" s="25"/>
      <c r="IS70" s="25"/>
      <c r="IT70" s="25"/>
      <c r="IU70" s="25"/>
      <c r="IV70" s="25"/>
      <c r="IW70" s="25"/>
      <c r="IX70" s="25"/>
      <c r="IY70" s="25"/>
      <c r="IZ70" s="25"/>
      <c r="JA70" s="25"/>
      <c r="JB70" s="25"/>
      <c r="JC70" s="25"/>
      <c r="JD70" s="25"/>
      <c r="JE70" s="25"/>
      <c r="JF70" s="25"/>
      <c r="JG70" s="25"/>
      <c r="JH70" s="25"/>
      <c r="JI70" s="25"/>
      <c r="JJ70" s="25"/>
      <c r="JK70" s="25"/>
      <c r="JL70" s="25"/>
      <c r="JM70" s="25"/>
      <c r="JN70" s="25"/>
      <c r="JO70" s="25"/>
      <c r="JP70" s="25"/>
      <c r="JQ70" s="25"/>
      <c r="JR70" s="25"/>
      <c r="JS70" s="25"/>
      <c r="JT70" s="25"/>
      <c r="JU70" s="25"/>
      <c r="JV70" s="25"/>
      <c r="JW70" s="25"/>
      <c r="JX70" s="25"/>
      <c r="JY70" s="25"/>
      <c r="JZ70" s="25"/>
      <c r="KA70" s="25"/>
      <c r="KB70" s="25"/>
      <c r="KC70" s="25"/>
      <c r="KD70" s="25"/>
      <c r="KE70" s="25"/>
      <c r="KF70" s="25"/>
      <c r="KG70" s="25"/>
      <c r="KH70" s="25"/>
      <c r="KI70" s="25"/>
      <c r="KJ70" s="25"/>
      <c r="KK70" s="25"/>
      <c r="KL70" s="25"/>
      <c r="KM70" s="25"/>
      <c r="KN70" s="25"/>
      <c r="KO70" s="25"/>
      <c r="KP70" s="25"/>
      <c r="KQ70" s="25"/>
      <c r="KR70" s="25"/>
      <c r="KS70" s="25"/>
      <c r="KT70" s="25"/>
      <c r="KU70" s="25"/>
      <c r="KV70" s="25"/>
      <c r="KW70" s="25"/>
      <c r="KX70" s="25"/>
      <c r="KY70" s="25"/>
      <c r="KZ70" s="25"/>
      <c r="LA70" s="25"/>
      <c r="LB70" s="25"/>
      <c r="LC70" s="25"/>
      <c r="LD70" s="25"/>
      <c r="LE70" s="25"/>
      <c r="LF70" s="25"/>
      <c r="LG70" s="25"/>
      <c r="LH70" s="25"/>
      <c r="LI70" s="25"/>
      <c r="LJ70" s="25"/>
      <c r="LK70" s="25"/>
      <c r="LL70" s="25"/>
      <c r="LM70" s="25"/>
      <c r="LN70" s="25"/>
      <c r="LO70" s="25"/>
      <c r="LP70" s="25"/>
      <c r="LQ70" s="25"/>
      <c r="LR70" s="25"/>
      <c r="LS70" s="25"/>
      <c r="LT70" s="25"/>
      <c r="LU70" s="25"/>
      <c r="LV70" s="25"/>
      <c r="LW70" s="25"/>
      <c r="LX70" s="25"/>
      <c r="LY70" s="25"/>
      <c r="LZ70" s="25"/>
      <c r="MA70" s="25"/>
      <c r="MB70" s="25"/>
      <c r="MC70" s="25"/>
      <c r="MD70" s="25"/>
      <c r="ME70" s="25"/>
      <c r="MF70" s="25"/>
      <c r="MG70" s="25"/>
      <c r="MH70" s="25"/>
      <c r="MI70" s="25"/>
      <c r="MJ70" s="25"/>
      <c r="MK70" s="25"/>
      <c r="ML70" s="25"/>
      <c r="MM70" s="25"/>
      <c r="MN70" s="25"/>
      <c r="MO70" s="25"/>
      <c r="MP70" s="25"/>
      <c r="MQ70" s="25"/>
      <c r="MR70" s="25"/>
      <c r="MS70" s="25"/>
      <c r="MT70" s="25"/>
      <c r="MU70" s="25"/>
      <c r="MV70" s="25"/>
      <c r="MW70" s="25"/>
      <c r="MX70" s="25"/>
      <c r="MY70" s="25"/>
      <c r="MZ70" s="25"/>
      <c r="NA70" s="25"/>
      <c r="NB70" s="25"/>
      <c r="NC70" s="25"/>
      <c r="ND70" s="25"/>
      <c r="NE70" s="25"/>
      <c r="NF70" s="25"/>
      <c r="NG70" s="25"/>
      <c r="NH70" s="25"/>
      <c r="NI70" s="25"/>
      <c r="NJ70" s="25"/>
      <c r="NK70" s="25"/>
      <c r="NL70" s="25"/>
      <c r="NM70" s="25"/>
      <c r="NN70" s="25"/>
      <c r="NO70" s="25"/>
      <c r="NP70" s="25"/>
      <c r="NQ70" s="25"/>
      <c r="NR70" s="25"/>
      <c r="NS70" s="25"/>
      <c r="NT70" s="25"/>
      <c r="NU70" s="25"/>
      <c r="NV70" s="25"/>
      <c r="NW70" s="25"/>
      <c r="NX70" s="25"/>
      <c r="NY70" s="25"/>
      <c r="NZ70" s="25"/>
      <c r="OA70" s="25"/>
      <c r="OB70" s="25"/>
      <c r="OC70" s="25"/>
      <c r="OD70" s="25"/>
      <c r="OE70" s="25"/>
      <c r="OF70" s="25"/>
      <c r="OG70" s="25"/>
      <c r="OH70" s="25"/>
      <c r="OI70" s="25"/>
      <c r="OJ70" s="25"/>
      <c r="OK70" s="25"/>
      <c r="OL70" s="25"/>
      <c r="OM70" s="25"/>
      <c r="ON70" s="25"/>
      <c r="OO70" s="25"/>
      <c r="OP70" s="25"/>
      <c r="OQ70" s="25"/>
      <c r="OR70" s="25"/>
      <c r="OS70" s="25"/>
      <c r="OT70" s="25"/>
      <c r="OU70" s="25"/>
      <c r="OV70" s="25"/>
      <c r="OW70" s="25"/>
      <c r="OX70" s="25"/>
      <c r="OY70" s="25"/>
      <c r="OZ70" s="25"/>
      <c r="PA70" s="25"/>
      <c r="PB70" s="25"/>
      <c r="PC70" s="25"/>
      <c r="PD70" s="25"/>
      <c r="PE70" s="25"/>
      <c r="PF70" s="25"/>
      <c r="PG70" s="25"/>
      <c r="PH70" s="25"/>
      <c r="PI70" s="25"/>
      <c r="PJ70" s="25"/>
      <c r="PK70" s="25"/>
      <c r="PL70" s="25"/>
      <c r="PM70" s="25"/>
      <c r="PN70" s="25"/>
      <c r="PO70" s="25"/>
      <c r="PP70" s="25"/>
      <c r="PQ70" s="25"/>
      <c r="PR70" s="25"/>
      <c r="PS70" s="25"/>
      <c r="PT70" s="25"/>
      <c r="PU70" s="25"/>
      <c r="PV70" s="25"/>
      <c r="PW70" s="25"/>
      <c r="PX70" s="25"/>
      <c r="PY70" s="25"/>
      <c r="PZ70" s="25"/>
      <c r="QA70" s="25"/>
      <c r="QB70" s="25"/>
      <c r="QC70" s="25"/>
      <c r="QD70" s="25"/>
      <c r="QE70" s="25"/>
      <c r="QF70" s="25"/>
      <c r="QG70" s="25"/>
      <c r="QH70" s="25"/>
      <c r="QI70" s="25"/>
      <c r="QJ70" s="25"/>
      <c r="QK70" s="25"/>
      <c r="QL70" s="25"/>
      <c r="QM70" s="25"/>
      <c r="QN70" s="25"/>
      <c r="QO70" s="25"/>
    </row>
    <row r="71" spans="1:457" s="31" customFormat="1" ht="21.75" customHeight="1" x14ac:dyDescent="0.25">
      <c r="A71" s="346" t="s">
        <v>79</v>
      </c>
      <c r="B71" s="347"/>
      <c r="C71" s="348"/>
      <c r="D71" s="215" t="s">
        <v>18</v>
      </c>
      <c r="E71" s="216">
        <f>E72</f>
        <v>0</v>
      </c>
      <c r="F71" s="161">
        <f t="shared" si="2"/>
        <v>0</v>
      </c>
      <c r="G71" s="172">
        <f t="shared" si="29"/>
        <v>0</v>
      </c>
      <c r="H71" s="172">
        <f t="shared" si="29"/>
        <v>238.9</v>
      </c>
      <c r="I71" s="283" t="e">
        <f t="shared" si="27"/>
        <v>#DIV/0!</v>
      </c>
      <c r="J71" s="283" t="e">
        <f t="shared" si="28"/>
        <v>#DIV/0!</v>
      </c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  <c r="ID71" s="25"/>
      <c r="IE71" s="25"/>
      <c r="IF71" s="25"/>
      <c r="IG71" s="25"/>
      <c r="IH71" s="25"/>
      <c r="II71" s="25"/>
      <c r="IJ71" s="25"/>
      <c r="IK71" s="25"/>
      <c r="IL71" s="25"/>
      <c r="IM71" s="25"/>
      <c r="IN71" s="25"/>
      <c r="IO71" s="25"/>
      <c r="IP71" s="25"/>
      <c r="IQ71" s="25"/>
      <c r="IR71" s="25"/>
      <c r="IS71" s="25"/>
      <c r="IT71" s="25"/>
      <c r="IU71" s="25"/>
      <c r="IV71" s="25"/>
      <c r="IW71" s="25"/>
      <c r="IX71" s="25"/>
      <c r="IY71" s="25"/>
      <c r="IZ71" s="25"/>
      <c r="JA71" s="25"/>
      <c r="JB71" s="25"/>
      <c r="JC71" s="25"/>
      <c r="JD71" s="25"/>
      <c r="JE71" s="25"/>
      <c r="JF71" s="25"/>
      <c r="JG71" s="25"/>
      <c r="JH71" s="25"/>
      <c r="JI71" s="25"/>
      <c r="JJ71" s="25"/>
      <c r="JK71" s="25"/>
      <c r="JL71" s="25"/>
      <c r="JM71" s="25"/>
      <c r="JN71" s="25"/>
      <c r="JO71" s="25"/>
      <c r="JP71" s="25"/>
      <c r="JQ71" s="25"/>
      <c r="JR71" s="25"/>
      <c r="JS71" s="25"/>
      <c r="JT71" s="25"/>
      <c r="JU71" s="25"/>
      <c r="JV71" s="25"/>
      <c r="JW71" s="25"/>
      <c r="JX71" s="25"/>
      <c r="JY71" s="25"/>
      <c r="JZ71" s="25"/>
      <c r="KA71" s="25"/>
      <c r="KB71" s="25"/>
      <c r="KC71" s="25"/>
      <c r="KD71" s="25"/>
      <c r="KE71" s="25"/>
      <c r="KF71" s="25"/>
      <c r="KG71" s="25"/>
      <c r="KH71" s="25"/>
      <c r="KI71" s="25"/>
      <c r="KJ71" s="25"/>
      <c r="KK71" s="25"/>
      <c r="KL71" s="25"/>
      <c r="KM71" s="25"/>
      <c r="KN71" s="25"/>
      <c r="KO71" s="25"/>
      <c r="KP71" s="25"/>
      <c r="KQ71" s="25"/>
      <c r="KR71" s="25"/>
      <c r="KS71" s="25"/>
      <c r="KT71" s="25"/>
      <c r="KU71" s="25"/>
      <c r="KV71" s="25"/>
      <c r="KW71" s="25"/>
      <c r="KX71" s="25"/>
      <c r="KY71" s="25"/>
      <c r="KZ71" s="25"/>
      <c r="LA71" s="25"/>
      <c r="LB71" s="25"/>
      <c r="LC71" s="25"/>
      <c r="LD71" s="25"/>
      <c r="LE71" s="25"/>
      <c r="LF71" s="25"/>
      <c r="LG71" s="25"/>
      <c r="LH71" s="25"/>
      <c r="LI71" s="25"/>
      <c r="LJ71" s="25"/>
      <c r="LK71" s="25"/>
      <c r="LL71" s="25"/>
      <c r="LM71" s="25"/>
      <c r="LN71" s="25"/>
      <c r="LO71" s="25"/>
      <c r="LP71" s="25"/>
      <c r="LQ71" s="25"/>
      <c r="LR71" s="25"/>
      <c r="LS71" s="25"/>
      <c r="LT71" s="25"/>
      <c r="LU71" s="25"/>
      <c r="LV71" s="25"/>
      <c r="LW71" s="25"/>
      <c r="LX71" s="25"/>
      <c r="LY71" s="25"/>
      <c r="LZ71" s="25"/>
      <c r="MA71" s="25"/>
      <c r="MB71" s="25"/>
      <c r="MC71" s="25"/>
      <c r="MD71" s="25"/>
      <c r="ME71" s="25"/>
      <c r="MF71" s="25"/>
      <c r="MG71" s="25"/>
      <c r="MH71" s="25"/>
      <c r="MI71" s="25"/>
      <c r="MJ71" s="25"/>
      <c r="MK71" s="25"/>
      <c r="ML71" s="25"/>
      <c r="MM71" s="25"/>
      <c r="MN71" s="25"/>
      <c r="MO71" s="25"/>
      <c r="MP71" s="25"/>
      <c r="MQ71" s="25"/>
      <c r="MR71" s="25"/>
      <c r="MS71" s="25"/>
      <c r="MT71" s="25"/>
      <c r="MU71" s="25"/>
      <c r="MV71" s="25"/>
      <c r="MW71" s="25"/>
      <c r="MX71" s="25"/>
      <c r="MY71" s="25"/>
      <c r="MZ71" s="25"/>
      <c r="NA71" s="25"/>
      <c r="NB71" s="25"/>
      <c r="NC71" s="25"/>
      <c r="ND71" s="25"/>
      <c r="NE71" s="25"/>
      <c r="NF71" s="25"/>
      <c r="NG71" s="25"/>
      <c r="NH71" s="25"/>
      <c r="NI71" s="25"/>
      <c r="NJ71" s="25"/>
      <c r="NK71" s="25"/>
      <c r="NL71" s="25"/>
      <c r="NM71" s="25"/>
      <c r="NN71" s="25"/>
      <c r="NO71" s="25"/>
      <c r="NP71" s="25"/>
      <c r="NQ71" s="25"/>
      <c r="NR71" s="25"/>
      <c r="NS71" s="25"/>
      <c r="NT71" s="25"/>
      <c r="NU71" s="25"/>
      <c r="NV71" s="25"/>
      <c r="NW71" s="25"/>
      <c r="NX71" s="25"/>
      <c r="NY71" s="25"/>
      <c r="NZ71" s="25"/>
      <c r="OA71" s="25"/>
      <c r="OB71" s="25"/>
      <c r="OC71" s="25"/>
      <c r="OD71" s="25"/>
      <c r="OE71" s="25"/>
      <c r="OF71" s="25"/>
      <c r="OG71" s="25"/>
      <c r="OH71" s="25"/>
      <c r="OI71" s="25"/>
      <c r="OJ71" s="25"/>
      <c r="OK71" s="25"/>
      <c r="OL71" s="25"/>
      <c r="OM71" s="25"/>
      <c r="ON71" s="25"/>
      <c r="OO71" s="25"/>
      <c r="OP71" s="25"/>
      <c r="OQ71" s="25"/>
      <c r="OR71" s="25"/>
      <c r="OS71" s="25"/>
      <c r="OT71" s="25"/>
      <c r="OU71" s="25"/>
      <c r="OV71" s="25"/>
      <c r="OW71" s="25"/>
      <c r="OX71" s="25"/>
      <c r="OY71" s="25"/>
      <c r="OZ71" s="25"/>
      <c r="PA71" s="25"/>
      <c r="PB71" s="25"/>
      <c r="PC71" s="25"/>
      <c r="PD71" s="25"/>
      <c r="PE71" s="25"/>
      <c r="PF71" s="25"/>
      <c r="PG71" s="25"/>
      <c r="PH71" s="25"/>
      <c r="PI71" s="25"/>
      <c r="PJ71" s="25"/>
      <c r="PK71" s="25"/>
      <c r="PL71" s="25"/>
      <c r="PM71" s="25"/>
      <c r="PN71" s="25"/>
      <c r="PO71" s="25"/>
      <c r="PP71" s="25"/>
      <c r="PQ71" s="25"/>
      <c r="PR71" s="25"/>
      <c r="PS71" s="25"/>
      <c r="PT71" s="25"/>
      <c r="PU71" s="25"/>
      <c r="PV71" s="25"/>
      <c r="PW71" s="25"/>
      <c r="PX71" s="25"/>
      <c r="PY71" s="25"/>
      <c r="PZ71" s="25"/>
      <c r="QA71" s="25"/>
      <c r="QB71" s="25"/>
      <c r="QC71" s="25"/>
      <c r="QD71" s="25"/>
      <c r="QE71" s="25"/>
      <c r="QF71" s="25"/>
      <c r="QG71" s="25"/>
      <c r="QH71" s="25"/>
      <c r="QI71" s="25"/>
      <c r="QJ71" s="25"/>
      <c r="QK71" s="25"/>
      <c r="QL71" s="25"/>
      <c r="QM71" s="25"/>
      <c r="QN71" s="25"/>
      <c r="QO71" s="25"/>
    </row>
    <row r="72" spans="1:457" ht="21.75" customHeight="1" x14ac:dyDescent="0.25">
      <c r="A72" s="353">
        <v>32</v>
      </c>
      <c r="B72" s="350"/>
      <c r="C72" s="351"/>
      <c r="D72" s="187" t="s">
        <v>32</v>
      </c>
      <c r="E72" s="165">
        <f>E73</f>
        <v>0</v>
      </c>
      <c r="F72" s="154">
        <f t="shared" si="2"/>
        <v>0</v>
      </c>
      <c r="G72" s="173">
        <f t="shared" si="29"/>
        <v>0</v>
      </c>
      <c r="H72" s="173">
        <f t="shared" si="29"/>
        <v>238.9</v>
      </c>
      <c r="I72" s="250" t="e">
        <f t="shared" si="27"/>
        <v>#DIV/0!</v>
      </c>
      <c r="J72" s="250" t="e">
        <f t="shared" si="28"/>
        <v>#DIV/0!</v>
      </c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  <c r="ID72" s="25"/>
      <c r="IE72" s="25"/>
      <c r="IF72" s="25"/>
      <c r="IG72" s="25"/>
      <c r="IH72" s="25"/>
      <c r="II72" s="25"/>
      <c r="IJ72" s="25"/>
      <c r="IK72" s="25"/>
      <c r="IL72" s="25"/>
      <c r="IM72" s="25"/>
      <c r="IN72" s="25"/>
      <c r="IO72" s="25"/>
      <c r="IP72" s="25"/>
      <c r="IQ72" s="25"/>
      <c r="IR72" s="25"/>
      <c r="IS72" s="25"/>
      <c r="IT72" s="25"/>
      <c r="IU72" s="25"/>
      <c r="IV72" s="25"/>
      <c r="IW72" s="25"/>
      <c r="IX72" s="25"/>
      <c r="IY72" s="25"/>
      <c r="IZ72" s="25"/>
      <c r="JA72" s="25"/>
      <c r="JB72" s="25"/>
      <c r="JC72" s="25"/>
      <c r="JD72" s="25"/>
      <c r="JE72" s="25"/>
      <c r="JF72" s="25"/>
      <c r="JG72" s="25"/>
      <c r="JH72" s="25"/>
      <c r="JI72" s="25"/>
      <c r="JJ72" s="25"/>
      <c r="JK72" s="25"/>
      <c r="JL72" s="25"/>
      <c r="JM72" s="25"/>
      <c r="JN72" s="25"/>
      <c r="JO72" s="25"/>
      <c r="JP72" s="25"/>
      <c r="JQ72" s="25"/>
      <c r="JR72" s="25"/>
      <c r="JS72" s="25"/>
      <c r="JT72" s="25"/>
      <c r="JU72" s="25"/>
      <c r="JV72" s="25"/>
      <c r="JW72" s="25"/>
      <c r="JX72" s="25"/>
      <c r="JY72" s="25"/>
      <c r="JZ72" s="25"/>
      <c r="KA72" s="25"/>
      <c r="KB72" s="25"/>
      <c r="KC72" s="25"/>
      <c r="KD72" s="25"/>
      <c r="KE72" s="25"/>
      <c r="KF72" s="25"/>
      <c r="KG72" s="25"/>
      <c r="KH72" s="25"/>
      <c r="KI72" s="25"/>
      <c r="KJ72" s="25"/>
      <c r="KK72" s="25"/>
      <c r="KL72" s="25"/>
      <c r="KM72" s="25"/>
      <c r="KN72" s="25"/>
      <c r="KO72" s="25"/>
      <c r="KP72" s="25"/>
      <c r="KQ72" s="25"/>
      <c r="KR72" s="25"/>
      <c r="KS72" s="25"/>
      <c r="KT72" s="25"/>
      <c r="KU72" s="25"/>
      <c r="KV72" s="25"/>
      <c r="KW72" s="25"/>
      <c r="KX72" s="25"/>
      <c r="KY72" s="25"/>
      <c r="KZ72" s="25"/>
      <c r="LA72" s="25"/>
      <c r="LB72" s="25"/>
      <c r="LC72" s="25"/>
      <c r="LD72" s="25"/>
      <c r="LE72" s="25"/>
      <c r="LF72" s="25"/>
      <c r="LG72" s="25"/>
      <c r="LH72" s="25"/>
      <c r="LI72" s="25"/>
      <c r="LJ72" s="25"/>
      <c r="LK72" s="25"/>
      <c r="LL72" s="25"/>
      <c r="LM72" s="25"/>
      <c r="LN72" s="25"/>
      <c r="LO72" s="25"/>
      <c r="LP72" s="25"/>
      <c r="LQ72" s="25"/>
      <c r="LR72" s="25"/>
      <c r="LS72" s="25"/>
      <c r="LT72" s="25"/>
      <c r="LU72" s="25"/>
      <c r="LV72" s="25"/>
      <c r="LW72" s="25"/>
      <c r="LX72" s="25"/>
      <c r="LY72" s="25"/>
      <c r="LZ72" s="25"/>
      <c r="MA72" s="25"/>
      <c r="MB72" s="25"/>
      <c r="MC72" s="25"/>
      <c r="MD72" s="25"/>
      <c r="ME72" s="25"/>
      <c r="MF72" s="25"/>
      <c r="MG72" s="25"/>
      <c r="MH72" s="25"/>
      <c r="MI72" s="25"/>
      <c r="MJ72" s="25"/>
      <c r="MK72" s="25"/>
      <c r="ML72" s="25"/>
      <c r="MM72" s="25"/>
      <c r="MN72" s="25"/>
      <c r="MO72" s="25"/>
      <c r="MP72" s="25"/>
      <c r="MQ72" s="25"/>
      <c r="MR72" s="25"/>
      <c r="MS72" s="25"/>
      <c r="MT72" s="25"/>
      <c r="MU72" s="25"/>
      <c r="MV72" s="25"/>
      <c r="MW72" s="25"/>
      <c r="MX72" s="25"/>
      <c r="MY72" s="25"/>
      <c r="MZ72" s="25"/>
      <c r="NA72" s="25"/>
      <c r="NB72" s="25"/>
      <c r="NC72" s="25"/>
      <c r="ND72" s="25"/>
      <c r="NE72" s="25"/>
      <c r="NF72" s="25"/>
      <c r="NG72" s="25"/>
      <c r="NH72" s="25"/>
      <c r="NI72" s="25"/>
      <c r="NJ72" s="25"/>
      <c r="NK72" s="25"/>
      <c r="NL72" s="25"/>
      <c r="NM72" s="25"/>
      <c r="NN72" s="25"/>
      <c r="NO72" s="25"/>
      <c r="NP72" s="25"/>
      <c r="NQ72" s="25"/>
      <c r="NR72" s="25"/>
      <c r="NS72" s="25"/>
      <c r="NT72" s="25"/>
      <c r="NU72" s="25"/>
      <c r="NV72" s="25"/>
      <c r="NW72" s="25"/>
      <c r="NX72" s="25"/>
      <c r="NY72" s="25"/>
      <c r="NZ72" s="25"/>
      <c r="OA72" s="25"/>
      <c r="OB72" s="25"/>
      <c r="OC72" s="25"/>
      <c r="OD72" s="25"/>
      <c r="OE72" s="25"/>
      <c r="OF72" s="25"/>
      <c r="OG72" s="25"/>
      <c r="OH72" s="25"/>
      <c r="OI72" s="25"/>
      <c r="OJ72" s="25"/>
      <c r="OK72" s="25"/>
      <c r="OL72" s="25"/>
      <c r="OM72" s="25"/>
      <c r="ON72" s="25"/>
      <c r="OO72" s="25"/>
      <c r="OP72" s="25"/>
      <c r="OQ72" s="25"/>
      <c r="OR72" s="25"/>
      <c r="OS72" s="25"/>
      <c r="OT72" s="25"/>
      <c r="OU72" s="25"/>
      <c r="OV72" s="25"/>
      <c r="OW72" s="25"/>
      <c r="OX72" s="25"/>
      <c r="OY72" s="25"/>
      <c r="OZ72" s="25"/>
      <c r="PA72" s="25"/>
      <c r="PB72" s="25"/>
      <c r="PC72" s="25"/>
      <c r="PD72" s="25"/>
      <c r="PE72" s="25"/>
      <c r="PF72" s="25"/>
      <c r="PG72" s="25"/>
      <c r="PH72" s="25"/>
      <c r="PI72" s="25"/>
      <c r="PJ72" s="25"/>
      <c r="PK72" s="25"/>
      <c r="PL72" s="25"/>
      <c r="PM72" s="25"/>
      <c r="PN72" s="25"/>
      <c r="PO72" s="25"/>
      <c r="PP72" s="25"/>
      <c r="PQ72" s="25"/>
      <c r="PR72" s="25"/>
      <c r="PS72" s="25"/>
      <c r="PT72" s="25"/>
      <c r="PU72" s="25"/>
      <c r="PV72" s="25"/>
      <c r="PW72" s="25"/>
      <c r="PX72" s="25"/>
      <c r="PY72" s="25"/>
      <c r="PZ72" s="25"/>
      <c r="QA72" s="25"/>
      <c r="QB72" s="25"/>
      <c r="QC72" s="25"/>
      <c r="QD72" s="25"/>
      <c r="QE72" s="25"/>
      <c r="QF72" s="25"/>
      <c r="QG72" s="25"/>
      <c r="QH72" s="25"/>
      <c r="QI72" s="25"/>
      <c r="QJ72" s="25"/>
      <c r="QK72" s="25"/>
      <c r="QL72" s="25"/>
      <c r="QM72" s="25"/>
      <c r="QN72" s="25"/>
      <c r="QO72" s="25"/>
    </row>
    <row r="73" spans="1:457" ht="15" customHeight="1" x14ac:dyDescent="0.25">
      <c r="A73" s="349">
        <v>3299</v>
      </c>
      <c r="B73" s="350"/>
      <c r="C73" s="351"/>
      <c r="D73" s="203" t="s">
        <v>65</v>
      </c>
      <c r="E73" s="184">
        <v>0</v>
      </c>
      <c r="F73" s="164">
        <f t="shared" si="2"/>
        <v>0</v>
      </c>
      <c r="G73" s="174">
        <v>0</v>
      </c>
      <c r="H73" s="174">
        <v>238.9</v>
      </c>
      <c r="I73" s="152" t="e">
        <f t="shared" si="27"/>
        <v>#DIV/0!</v>
      </c>
      <c r="J73" s="152" t="e">
        <f t="shared" si="28"/>
        <v>#DIV/0!</v>
      </c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25"/>
      <c r="IJ73" s="25"/>
      <c r="IK73" s="25"/>
      <c r="IL73" s="25"/>
      <c r="IM73" s="25"/>
      <c r="IN73" s="25"/>
      <c r="IO73" s="25"/>
      <c r="IP73" s="25"/>
      <c r="IQ73" s="25"/>
      <c r="IR73" s="25"/>
      <c r="IS73" s="25"/>
      <c r="IT73" s="25"/>
      <c r="IU73" s="25"/>
      <c r="IV73" s="25"/>
      <c r="IW73" s="25"/>
      <c r="IX73" s="25"/>
      <c r="IY73" s="25"/>
      <c r="IZ73" s="25"/>
      <c r="JA73" s="25"/>
      <c r="JB73" s="25"/>
      <c r="JC73" s="25"/>
      <c r="JD73" s="25"/>
      <c r="JE73" s="25"/>
      <c r="JF73" s="25"/>
      <c r="JG73" s="25"/>
      <c r="JH73" s="25"/>
      <c r="JI73" s="25"/>
      <c r="JJ73" s="25"/>
      <c r="JK73" s="25"/>
      <c r="JL73" s="25"/>
      <c r="JM73" s="25"/>
      <c r="JN73" s="25"/>
      <c r="JO73" s="25"/>
      <c r="JP73" s="25"/>
      <c r="JQ73" s="25"/>
      <c r="JR73" s="25"/>
      <c r="JS73" s="25"/>
      <c r="JT73" s="25"/>
      <c r="JU73" s="25"/>
      <c r="JV73" s="25"/>
      <c r="JW73" s="25"/>
      <c r="JX73" s="25"/>
      <c r="JY73" s="25"/>
      <c r="JZ73" s="25"/>
      <c r="KA73" s="25"/>
      <c r="KB73" s="25"/>
      <c r="KC73" s="25"/>
      <c r="KD73" s="25"/>
      <c r="KE73" s="25"/>
      <c r="KF73" s="25"/>
      <c r="KG73" s="25"/>
      <c r="KH73" s="25"/>
      <c r="KI73" s="25"/>
      <c r="KJ73" s="25"/>
      <c r="KK73" s="25"/>
      <c r="KL73" s="25"/>
      <c r="KM73" s="25"/>
      <c r="KN73" s="25"/>
      <c r="KO73" s="25"/>
      <c r="KP73" s="25"/>
      <c r="KQ73" s="25"/>
      <c r="KR73" s="25"/>
      <c r="KS73" s="25"/>
      <c r="KT73" s="25"/>
      <c r="KU73" s="25"/>
      <c r="KV73" s="25"/>
      <c r="KW73" s="25"/>
      <c r="KX73" s="25"/>
      <c r="KY73" s="25"/>
      <c r="KZ73" s="25"/>
      <c r="LA73" s="25"/>
      <c r="LB73" s="25"/>
      <c r="LC73" s="25"/>
      <c r="LD73" s="25"/>
      <c r="LE73" s="25"/>
      <c r="LF73" s="25"/>
      <c r="LG73" s="25"/>
      <c r="LH73" s="25"/>
      <c r="LI73" s="25"/>
      <c r="LJ73" s="25"/>
      <c r="LK73" s="25"/>
      <c r="LL73" s="25"/>
      <c r="LM73" s="25"/>
      <c r="LN73" s="25"/>
      <c r="LO73" s="25"/>
      <c r="LP73" s="25"/>
      <c r="LQ73" s="25"/>
      <c r="LR73" s="25"/>
      <c r="LS73" s="25"/>
      <c r="LT73" s="25"/>
      <c r="LU73" s="25"/>
      <c r="LV73" s="25"/>
      <c r="LW73" s="25"/>
      <c r="LX73" s="25"/>
      <c r="LY73" s="25"/>
      <c r="LZ73" s="25"/>
      <c r="MA73" s="25"/>
      <c r="MB73" s="25"/>
      <c r="MC73" s="25"/>
      <c r="MD73" s="25"/>
      <c r="ME73" s="25"/>
      <c r="MF73" s="25"/>
      <c r="MG73" s="25"/>
      <c r="MH73" s="25"/>
      <c r="MI73" s="25"/>
      <c r="MJ73" s="25"/>
      <c r="MK73" s="25"/>
      <c r="ML73" s="25"/>
      <c r="MM73" s="25"/>
      <c r="MN73" s="25"/>
      <c r="MO73" s="25"/>
      <c r="MP73" s="25"/>
      <c r="MQ73" s="25"/>
      <c r="MR73" s="25"/>
      <c r="MS73" s="25"/>
      <c r="MT73" s="25"/>
      <c r="MU73" s="25"/>
      <c r="MV73" s="25"/>
      <c r="MW73" s="25"/>
      <c r="MX73" s="25"/>
      <c r="MY73" s="25"/>
      <c r="MZ73" s="25"/>
      <c r="NA73" s="25"/>
      <c r="NB73" s="25"/>
      <c r="NC73" s="25"/>
      <c r="ND73" s="25"/>
      <c r="NE73" s="25"/>
      <c r="NF73" s="25"/>
      <c r="NG73" s="25"/>
      <c r="NH73" s="25"/>
      <c r="NI73" s="25"/>
      <c r="NJ73" s="25"/>
      <c r="NK73" s="25"/>
      <c r="NL73" s="25"/>
      <c r="NM73" s="25"/>
      <c r="NN73" s="25"/>
      <c r="NO73" s="25"/>
      <c r="NP73" s="25"/>
      <c r="NQ73" s="25"/>
      <c r="NR73" s="25"/>
      <c r="NS73" s="25"/>
      <c r="NT73" s="25"/>
      <c r="NU73" s="25"/>
      <c r="NV73" s="25"/>
      <c r="NW73" s="25"/>
      <c r="NX73" s="25"/>
      <c r="NY73" s="25"/>
      <c r="NZ73" s="25"/>
      <c r="OA73" s="25"/>
      <c r="OB73" s="25"/>
      <c r="OC73" s="25"/>
      <c r="OD73" s="25"/>
      <c r="OE73" s="25"/>
      <c r="OF73" s="25"/>
      <c r="OG73" s="25"/>
      <c r="OH73" s="25"/>
      <c r="OI73" s="25"/>
      <c r="OJ73" s="25"/>
      <c r="OK73" s="25"/>
      <c r="OL73" s="25"/>
      <c r="OM73" s="25"/>
      <c r="ON73" s="25"/>
      <c r="OO73" s="25"/>
      <c r="OP73" s="25"/>
      <c r="OQ73" s="25"/>
      <c r="OR73" s="25"/>
      <c r="OS73" s="25"/>
      <c r="OT73" s="25"/>
      <c r="OU73" s="25"/>
      <c r="OV73" s="25"/>
      <c r="OW73" s="25"/>
      <c r="OX73" s="25"/>
      <c r="OY73" s="25"/>
      <c r="OZ73" s="25"/>
      <c r="PA73" s="25"/>
      <c r="PB73" s="25"/>
      <c r="PC73" s="25"/>
      <c r="PD73" s="25"/>
      <c r="PE73" s="25"/>
      <c r="PF73" s="25"/>
      <c r="PG73" s="25"/>
      <c r="PH73" s="25"/>
      <c r="PI73" s="25"/>
      <c r="PJ73" s="25"/>
      <c r="PK73" s="25"/>
      <c r="PL73" s="25"/>
      <c r="PM73" s="25"/>
      <c r="PN73" s="25"/>
      <c r="PO73" s="25"/>
      <c r="PP73" s="25"/>
      <c r="PQ73" s="25"/>
      <c r="PR73" s="25"/>
      <c r="PS73" s="25"/>
      <c r="PT73" s="25"/>
      <c r="PU73" s="25"/>
      <c r="PV73" s="25"/>
      <c r="PW73" s="25"/>
      <c r="PX73" s="25"/>
      <c r="PY73" s="25"/>
      <c r="PZ73" s="25"/>
      <c r="QA73" s="25"/>
      <c r="QB73" s="25"/>
      <c r="QC73" s="25"/>
      <c r="QD73" s="25"/>
      <c r="QE73" s="25"/>
      <c r="QF73" s="25"/>
      <c r="QG73" s="25"/>
      <c r="QH73" s="25"/>
      <c r="QI73" s="25"/>
      <c r="QJ73" s="25"/>
      <c r="QK73" s="25"/>
      <c r="QL73" s="25"/>
      <c r="QM73" s="25"/>
      <c r="QN73" s="25"/>
      <c r="QO73" s="25"/>
    </row>
    <row r="74" spans="1:457" ht="15" customHeight="1" x14ac:dyDescent="0.25">
      <c r="A74" s="343" t="s">
        <v>234</v>
      </c>
      <c r="B74" s="392"/>
      <c r="C74" s="393"/>
      <c r="D74" s="300" t="s">
        <v>235</v>
      </c>
      <c r="E74" s="300"/>
      <c r="F74" s="159">
        <f t="shared" si="2"/>
        <v>0</v>
      </c>
      <c r="G74" s="159">
        <f t="shared" ref="G74" si="30">F74/7.5345</f>
        <v>0</v>
      </c>
      <c r="H74" s="159">
        <f>H75</f>
        <v>100</v>
      </c>
      <c r="I74" s="301" t="e">
        <f t="shared" si="27"/>
        <v>#DIV/0!</v>
      </c>
      <c r="J74" s="301" t="e">
        <f t="shared" si="28"/>
        <v>#DIV/0!</v>
      </c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  <c r="IH74" s="25"/>
      <c r="II74" s="25"/>
      <c r="IJ74" s="25"/>
      <c r="IK74" s="25"/>
      <c r="IL74" s="25"/>
      <c r="IM74" s="25"/>
      <c r="IN74" s="25"/>
      <c r="IO74" s="25"/>
      <c r="IP74" s="25"/>
      <c r="IQ74" s="25"/>
      <c r="IR74" s="25"/>
      <c r="IS74" s="25"/>
      <c r="IT74" s="25"/>
      <c r="IU74" s="25"/>
      <c r="IV74" s="25"/>
      <c r="IW74" s="25"/>
      <c r="IX74" s="25"/>
      <c r="IY74" s="25"/>
      <c r="IZ74" s="25"/>
      <c r="JA74" s="25"/>
      <c r="JB74" s="25"/>
      <c r="JC74" s="25"/>
      <c r="JD74" s="25"/>
      <c r="JE74" s="25"/>
      <c r="JF74" s="25"/>
      <c r="JG74" s="25"/>
      <c r="JH74" s="25"/>
      <c r="JI74" s="25"/>
      <c r="JJ74" s="25"/>
      <c r="JK74" s="25"/>
      <c r="JL74" s="25"/>
      <c r="JM74" s="25"/>
      <c r="JN74" s="25"/>
      <c r="JO74" s="25"/>
      <c r="JP74" s="25"/>
      <c r="JQ74" s="25"/>
      <c r="JR74" s="25"/>
      <c r="JS74" s="25"/>
      <c r="JT74" s="25"/>
      <c r="JU74" s="25"/>
      <c r="JV74" s="25"/>
      <c r="JW74" s="25"/>
      <c r="JX74" s="25"/>
      <c r="JY74" s="25"/>
      <c r="JZ74" s="25"/>
      <c r="KA74" s="25"/>
      <c r="KB74" s="25"/>
      <c r="KC74" s="25"/>
      <c r="KD74" s="25"/>
      <c r="KE74" s="25"/>
      <c r="KF74" s="25"/>
      <c r="KG74" s="25"/>
      <c r="KH74" s="25"/>
      <c r="KI74" s="25"/>
      <c r="KJ74" s="25"/>
      <c r="KK74" s="25"/>
      <c r="KL74" s="25"/>
      <c r="KM74" s="25"/>
      <c r="KN74" s="25"/>
      <c r="KO74" s="25"/>
      <c r="KP74" s="25"/>
      <c r="KQ74" s="25"/>
      <c r="KR74" s="25"/>
      <c r="KS74" s="25"/>
      <c r="KT74" s="25"/>
      <c r="KU74" s="25"/>
      <c r="KV74" s="25"/>
      <c r="KW74" s="25"/>
      <c r="KX74" s="25"/>
      <c r="KY74" s="25"/>
      <c r="KZ74" s="25"/>
      <c r="LA74" s="25"/>
      <c r="LB74" s="25"/>
      <c r="LC74" s="25"/>
      <c r="LD74" s="25"/>
      <c r="LE74" s="25"/>
      <c r="LF74" s="25"/>
      <c r="LG74" s="25"/>
      <c r="LH74" s="25"/>
      <c r="LI74" s="25"/>
      <c r="LJ74" s="25"/>
      <c r="LK74" s="25"/>
      <c r="LL74" s="25"/>
      <c r="LM74" s="25"/>
      <c r="LN74" s="25"/>
      <c r="LO74" s="25"/>
      <c r="LP74" s="25"/>
      <c r="LQ74" s="25"/>
      <c r="LR74" s="25"/>
      <c r="LS74" s="25"/>
      <c r="LT74" s="25"/>
      <c r="LU74" s="25"/>
      <c r="LV74" s="25"/>
      <c r="LW74" s="25"/>
      <c r="LX74" s="25"/>
      <c r="LY74" s="25"/>
      <c r="LZ74" s="25"/>
      <c r="MA74" s="25"/>
      <c r="MB74" s="25"/>
      <c r="MC74" s="25"/>
      <c r="MD74" s="25"/>
      <c r="ME74" s="25"/>
      <c r="MF74" s="25"/>
      <c r="MG74" s="25"/>
      <c r="MH74" s="25"/>
      <c r="MI74" s="25"/>
      <c r="MJ74" s="25"/>
      <c r="MK74" s="25"/>
      <c r="ML74" s="25"/>
      <c r="MM74" s="25"/>
      <c r="MN74" s="25"/>
      <c r="MO74" s="25"/>
      <c r="MP74" s="25"/>
      <c r="MQ74" s="25"/>
      <c r="MR74" s="25"/>
      <c r="MS74" s="25"/>
      <c r="MT74" s="25"/>
      <c r="MU74" s="25"/>
      <c r="MV74" s="25"/>
      <c r="MW74" s="25"/>
      <c r="MX74" s="25"/>
      <c r="MY74" s="25"/>
      <c r="MZ74" s="25"/>
      <c r="NA74" s="25"/>
      <c r="NB74" s="25"/>
      <c r="NC74" s="25"/>
      <c r="ND74" s="25"/>
      <c r="NE74" s="25"/>
      <c r="NF74" s="25"/>
      <c r="NG74" s="25"/>
      <c r="NH74" s="25"/>
      <c r="NI74" s="25"/>
      <c r="NJ74" s="25"/>
      <c r="NK74" s="25"/>
      <c r="NL74" s="25"/>
      <c r="NM74" s="25"/>
      <c r="NN74" s="25"/>
      <c r="NO74" s="25"/>
      <c r="NP74" s="25"/>
      <c r="NQ74" s="25"/>
      <c r="NR74" s="25"/>
      <c r="NS74" s="25"/>
      <c r="NT74" s="25"/>
      <c r="NU74" s="25"/>
      <c r="NV74" s="25"/>
      <c r="NW74" s="25"/>
      <c r="NX74" s="25"/>
      <c r="NY74" s="25"/>
      <c r="NZ74" s="25"/>
      <c r="OA74" s="25"/>
      <c r="OB74" s="25"/>
      <c r="OC74" s="25"/>
      <c r="OD74" s="25"/>
      <c r="OE74" s="25"/>
      <c r="OF74" s="25"/>
      <c r="OG74" s="25"/>
      <c r="OH74" s="25"/>
      <c r="OI74" s="25"/>
      <c r="OJ74" s="25"/>
      <c r="OK74" s="25"/>
      <c r="OL74" s="25"/>
      <c r="OM74" s="25"/>
      <c r="ON74" s="25"/>
      <c r="OO74" s="25"/>
      <c r="OP74" s="25"/>
      <c r="OQ74" s="25"/>
      <c r="OR74" s="25"/>
      <c r="OS74" s="25"/>
      <c r="OT74" s="25"/>
      <c r="OU74" s="25"/>
      <c r="OV74" s="25"/>
      <c r="OW74" s="25"/>
      <c r="OX74" s="25"/>
      <c r="OY74" s="25"/>
      <c r="OZ74" s="25"/>
      <c r="PA74" s="25"/>
      <c r="PB74" s="25"/>
      <c r="PC74" s="25"/>
      <c r="PD74" s="25"/>
      <c r="PE74" s="25"/>
      <c r="PF74" s="25"/>
      <c r="PG74" s="25"/>
      <c r="PH74" s="25"/>
      <c r="PI74" s="25"/>
      <c r="PJ74" s="25"/>
      <c r="PK74" s="25"/>
      <c r="PL74" s="25"/>
      <c r="PM74" s="25"/>
      <c r="PN74" s="25"/>
      <c r="PO74" s="25"/>
      <c r="PP74" s="25"/>
      <c r="PQ74" s="25"/>
      <c r="PR74" s="25"/>
      <c r="PS74" s="25"/>
      <c r="PT74" s="25"/>
      <c r="PU74" s="25"/>
      <c r="PV74" s="25"/>
      <c r="PW74" s="25"/>
      <c r="PX74" s="25"/>
      <c r="PY74" s="25"/>
      <c r="PZ74" s="25"/>
      <c r="QA74" s="25"/>
      <c r="QB74" s="25"/>
      <c r="QC74" s="25"/>
      <c r="QD74" s="25"/>
      <c r="QE74" s="25"/>
      <c r="QF74" s="25"/>
      <c r="QG74" s="25"/>
      <c r="QH74" s="25"/>
      <c r="QI74" s="25"/>
      <c r="QJ74" s="25"/>
      <c r="QK74" s="25"/>
      <c r="QL74" s="25"/>
      <c r="QM74" s="25"/>
      <c r="QN74" s="25"/>
      <c r="QO74" s="25"/>
    </row>
    <row r="75" spans="1:457" ht="15" customHeight="1" x14ac:dyDescent="0.25">
      <c r="A75" s="352">
        <v>32</v>
      </c>
      <c r="B75" s="350"/>
      <c r="C75" s="351"/>
      <c r="D75" s="201" t="s">
        <v>32</v>
      </c>
      <c r="E75" s="201" t="s">
        <v>32</v>
      </c>
      <c r="F75" s="154">
        <f>E76/7.5345</f>
        <v>0</v>
      </c>
      <c r="G75" s="154">
        <f t="shared" ref="G75" si="31">F76/7.5345</f>
        <v>0</v>
      </c>
      <c r="H75" s="154">
        <f>H76</f>
        <v>100</v>
      </c>
      <c r="I75" s="152" t="e">
        <f t="shared" si="27"/>
        <v>#DIV/0!</v>
      </c>
      <c r="J75" s="152" t="e">
        <f t="shared" si="28"/>
        <v>#DIV/0!</v>
      </c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  <c r="ID75" s="25"/>
      <c r="IE75" s="25"/>
      <c r="IF75" s="25"/>
      <c r="IG75" s="25"/>
      <c r="IH75" s="25"/>
      <c r="II75" s="25"/>
      <c r="IJ75" s="25"/>
      <c r="IK75" s="25"/>
      <c r="IL75" s="25"/>
      <c r="IM75" s="25"/>
      <c r="IN75" s="25"/>
      <c r="IO75" s="25"/>
      <c r="IP75" s="25"/>
      <c r="IQ75" s="25"/>
      <c r="IR75" s="25"/>
      <c r="IS75" s="25"/>
      <c r="IT75" s="25"/>
      <c r="IU75" s="25"/>
      <c r="IV75" s="25"/>
      <c r="IW75" s="25"/>
      <c r="IX75" s="25"/>
      <c r="IY75" s="25"/>
      <c r="IZ75" s="25"/>
      <c r="JA75" s="25"/>
      <c r="JB75" s="25"/>
      <c r="JC75" s="25"/>
      <c r="JD75" s="25"/>
      <c r="JE75" s="25"/>
      <c r="JF75" s="25"/>
      <c r="JG75" s="25"/>
      <c r="JH75" s="25"/>
      <c r="JI75" s="25"/>
      <c r="JJ75" s="25"/>
      <c r="JK75" s="25"/>
      <c r="JL75" s="25"/>
      <c r="JM75" s="25"/>
      <c r="JN75" s="25"/>
      <c r="JO75" s="25"/>
      <c r="JP75" s="25"/>
      <c r="JQ75" s="25"/>
      <c r="JR75" s="25"/>
      <c r="JS75" s="25"/>
      <c r="JT75" s="25"/>
      <c r="JU75" s="25"/>
      <c r="JV75" s="25"/>
      <c r="JW75" s="25"/>
      <c r="JX75" s="25"/>
      <c r="JY75" s="25"/>
      <c r="JZ75" s="25"/>
      <c r="KA75" s="25"/>
      <c r="KB75" s="25"/>
      <c r="KC75" s="25"/>
      <c r="KD75" s="25"/>
      <c r="KE75" s="25"/>
      <c r="KF75" s="25"/>
      <c r="KG75" s="25"/>
      <c r="KH75" s="25"/>
      <c r="KI75" s="25"/>
      <c r="KJ75" s="25"/>
      <c r="KK75" s="25"/>
      <c r="KL75" s="25"/>
      <c r="KM75" s="25"/>
      <c r="KN75" s="25"/>
      <c r="KO75" s="25"/>
      <c r="KP75" s="25"/>
      <c r="KQ75" s="25"/>
      <c r="KR75" s="25"/>
      <c r="KS75" s="25"/>
      <c r="KT75" s="25"/>
      <c r="KU75" s="25"/>
      <c r="KV75" s="25"/>
      <c r="KW75" s="25"/>
      <c r="KX75" s="25"/>
      <c r="KY75" s="25"/>
      <c r="KZ75" s="25"/>
      <c r="LA75" s="25"/>
      <c r="LB75" s="25"/>
      <c r="LC75" s="25"/>
      <c r="LD75" s="25"/>
      <c r="LE75" s="25"/>
      <c r="LF75" s="25"/>
      <c r="LG75" s="25"/>
      <c r="LH75" s="25"/>
      <c r="LI75" s="25"/>
      <c r="LJ75" s="25"/>
      <c r="LK75" s="25"/>
      <c r="LL75" s="25"/>
      <c r="LM75" s="25"/>
      <c r="LN75" s="25"/>
      <c r="LO75" s="25"/>
      <c r="LP75" s="25"/>
      <c r="LQ75" s="25"/>
      <c r="LR75" s="25"/>
      <c r="LS75" s="25"/>
      <c r="LT75" s="25"/>
      <c r="LU75" s="25"/>
      <c r="LV75" s="25"/>
      <c r="LW75" s="25"/>
      <c r="LX75" s="25"/>
      <c r="LY75" s="25"/>
      <c r="LZ75" s="25"/>
      <c r="MA75" s="25"/>
      <c r="MB75" s="25"/>
      <c r="MC75" s="25"/>
      <c r="MD75" s="25"/>
      <c r="ME75" s="25"/>
      <c r="MF75" s="25"/>
      <c r="MG75" s="25"/>
      <c r="MH75" s="25"/>
      <c r="MI75" s="25"/>
      <c r="MJ75" s="25"/>
      <c r="MK75" s="25"/>
      <c r="ML75" s="25"/>
      <c r="MM75" s="25"/>
      <c r="MN75" s="25"/>
      <c r="MO75" s="25"/>
      <c r="MP75" s="25"/>
      <c r="MQ75" s="25"/>
      <c r="MR75" s="25"/>
      <c r="MS75" s="25"/>
      <c r="MT75" s="25"/>
      <c r="MU75" s="25"/>
      <c r="MV75" s="25"/>
      <c r="MW75" s="25"/>
      <c r="MX75" s="25"/>
      <c r="MY75" s="25"/>
      <c r="MZ75" s="25"/>
      <c r="NA75" s="25"/>
      <c r="NB75" s="25"/>
      <c r="NC75" s="25"/>
      <c r="ND75" s="25"/>
      <c r="NE75" s="25"/>
      <c r="NF75" s="25"/>
      <c r="NG75" s="25"/>
      <c r="NH75" s="25"/>
      <c r="NI75" s="25"/>
      <c r="NJ75" s="25"/>
      <c r="NK75" s="25"/>
      <c r="NL75" s="25"/>
      <c r="NM75" s="25"/>
      <c r="NN75" s="25"/>
      <c r="NO75" s="25"/>
      <c r="NP75" s="25"/>
      <c r="NQ75" s="25"/>
      <c r="NR75" s="25"/>
      <c r="NS75" s="25"/>
      <c r="NT75" s="25"/>
      <c r="NU75" s="25"/>
      <c r="NV75" s="25"/>
      <c r="NW75" s="25"/>
      <c r="NX75" s="25"/>
      <c r="NY75" s="25"/>
      <c r="NZ75" s="25"/>
      <c r="OA75" s="25"/>
      <c r="OB75" s="25"/>
      <c r="OC75" s="25"/>
      <c r="OD75" s="25"/>
      <c r="OE75" s="25"/>
      <c r="OF75" s="25"/>
      <c r="OG75" s="25"/>
      <c r="OH75" s="25"/>
      <c r="OI75" s="25"/>
      <c r="OJ75" s="25"/>
      <c r="OK75" s="25"/>
      <c r="OL75" s="25"/>
      <c r="OM75" s="25"/>
      <c r="ON75" s="25"/>
      <c r="OO75" s="25"/>
      <c r="OP75" s="25"/>
      <c r="OQ75" s="25"/>
      <c r="OR75" s="25"/>
      <c r="OS75" s="25"/>
      <c r="OT75" s="25"/>
      <c r="OU75" s="25"/>
      <c r="OV75" s="25"/>
      <c r="OW75" s="25"/>
      <c r="OX75" s="25"/>
      <c r="OY75" s="25"/>
      <c r="OZ75" s="25"/>
      <c r="PA75" s="25"/>
      <c r="PB75" s="25"/>
      <c r="PC75" s="25"/>
      <c r="PD75" s="25"/>
      <c r="PE75" s="25"/>
      <c r="PF75" s="25"/>
      <c r="PG75" s="25"/>
      <c r="PH75" s="25"/>
      <c r="PI75" s="25"/>
      <c r="PJ75" s="25"/>
      <c r="PK75" s="25"/>
      <c r="PL75" s="25"/>
      <c r="PM75" s="25"/>
      <c r="PN75" s="25"/>
      <c r="PO75" s="25"/>
      <c r="PP75" s="25"/>
      <c r="PQ75" s="25"/>
      <c r="PR75" s="25"/>
      <c r="PS75" s="25"/>
      <c r="PT75" s="25"/>
      <c r="PU75" s="25"/>
      <c r="PV75" s="25"/>
      <c r="PW75" s="25"/>
      <c r="PX75" s="25"/>
      <c r="PY75" s="25"/>
      <c r="PZ75" s="25"/>
      <c r="QA75" s="25"/>
      <c r="QB75" s="25"/>
      <c r="QC75" s="25"/>
      <c r="QD75" s="25"/>
      <c r="QE75" s="25"/>
      <c r="QF75" s="25"/>
      <c r="QG75" s="25"/>
      <c r="QH75" s="25"/>
      <c r="QI75" s="25"/>
      <c r="QJ75" s="25"/>
      <c r="QK75" s="25"/>
      <c r="QL75" s="25"/>
      <c r="QM75" s="25"/>
      <c r="QN75" s="25"/>
      <c r="QO75" s="25"/>
    </row>
    <row r="76" spans="1:457" ht="15" customHeight="1" x14ac:dyDescent="0.25">
      <c r="A76" s="349">
        <v>3237</v>
      </c>
      <c r="B76" s="366"/>
      <c r="C76" s="367"/>
      <c r="D76" s="294" t="s">
        <v>58</v>
      </c>
      <c r="E76" s="184"/>
      <c r="F76" s="164">
        <f t="shared" si="2"/>
        <v>0</v>
      </c>
      <c r="G76" s="164">
        <f t="shared" ref="G76" si="32">F76/7.5345</f>
        <v>0</v>
      </c>
      <c r="H76" s="174">
        <v>100</v>
      </c>
      <c r="I76" s="152" t="e">
        <f t="shared" si="27"/>
        <v>#DIV/0!</v>
      </c>
      <c r="J76" s="152" t="e">
        <f t="shared" si="28"/>
        <v>#DIV/0!</v>
      </c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25"/>
      <c r="IA76" s="25"/>
      <c r="IB76" s="25"/>
      <c r="IC76" s="25"/>
      <c r="ID76" s="25"/>
      <c r="IE76" s="25"/>
      <c r="IF76" s="25"/>
      <c r="IG76" s="25"/>
      <c r="IH76" s="25"/>
      <c r="II76" s="25"/>
      <c r="IJ76" s="25"/>
      <c r="IK76" s="25"/>
      <c r="IL76" s="25"/>
      <c r="IM76" s="25"/>
      <c r="IN76" s="25"/>
      <c r="IO76" s="25"/>
      <c r="IP76" s="25"/>
      <c r="IQ76" s="25"/>
      <c r="IR76" s="25"/>
      <c r="IS76" s="25"/>
      <c r="IT76" s="25"/>
      <c r="IU76" s="25"/>
      <c r="IV76" s="25"/>
      <c r="IW76" s="25"/>
      <c r="IX76" s="25"/>
      <c r="IY76" s="25"/>
      <c r="IZ76" s="25"/>
      <c r="JA76" s="25"/>
      <c r="JB76" s="25"/>
      <c r="JC76" s="25"/>
      <c r="JD76" s="25"/>
      <c r="JE76" s="25"/>
      <c r="JF76" s="25"/>
      <c r="JG76" s="25"/>
      <c r="JH76" s="25"/>
      <c r="JI76" s="25"/>
      <c r="JJ76" s="25"/>
      <c r="JK76" s="25"/>
      <c r="JL76" s="25"/>
      <c r="JM76" s="25"/>
      <c r="JN76" s="25"/>
      <c r="JO76" s="25"/>
      <c r="JP76" s="25"/>
      <c r="JQ76" s="25"/>
      <c r="JR76" s="25"/>
      <c r="JS76" s="25"/>
      <c r="JT76" s="25"/>
      <c r="JU76" s="25"/>
      <c r="JV76" s="25"/>
      <c r="JW76" s="25"/>
      <c r="JX76" s="25"/>
      <c r="JY76" s="25"/>
      <c r="JZ76" s="25"/>
      <c r="KA76" s="25"/>
      <c r="KB76" s="25"/>
      <c r="KC76" s="25"/>
      <c r="KD76" s="25"/>
      <c r="KE76" s="25"/>
      <c r="KF76" s="25"/>
      <c r="KG76" s="25"/>
      <c r="KH76" s="25"/>
      <c r="KI76" s="25"/>
      <c r="KJ76" s="25"/>
      <c r="KK76" s="25"/>
      <c r="KL76" s="25"/>
      <c r="KM76" s="25"/>
      <c r="KN76" s="25"/>
      <c r="KO76" s="25"/>
      <c r="KP76" s="25"/>
      <c r="KQ76" s="25"/>
      <c r="KR76" s="25"/>
      <c r="KS76" s="25"/>
      <c r="KT76" s="25"/>
      <c r="KU76" s="25"/>
      <c r="KV76" s="25"/>
      <c r="KW76" s="25"/>
      <c r="KX76" s="25"/>
      <c r="KY76" s="25"/>
      <c r="KZ76" s="25"/>
      <c r="LA76" s="25"/>
      <c r="LB76" s="25"/>
      <c r="LC76" s="25"/>
      <c r="LD76" s="25"/>
      <c r="LE76" s="25"/>
      <c r="LF76" s="25"/>
      <c r="LG76" s="25"/>
      <c r="LH76" s="25"/>
      <c r="LI76" s="25"/>
      <c r="LJ76" s="25"/>
      <c r="LK76" s="25"/>
      <c r="LL76" s="25"/>
      <c r="LM76" s="25"/>
      <c r="LN76" s="25"/>
      <c r="LO76" s="25"/>
      <c r="LP76" s="25"/>
      <c r="LQ76" s="25"/>
      <c r="LR76" s="25"/>
      <c r="LS76" s="25"/>
      <c r="LT76" s="25"/>
      <c r="LU76" s="25"/>
      <c r="LV76" s="25"/>
      <c r="LW76" s="25"/>
      <c r="LX76" s="25"/>
      <c r="LY76" s="25"/>
      <c r="LZ76" s="25"/>
      <c r="MA76" s="25"/>
      <c r="MB76" s="25"/>
      <c r="MC76" s="25"/>
      <c r="MD76" s="25"/>
      <c r="ME76" s="25"/>
      <c r="MF76" s="25"/>
      <c r="MG76" s="25"/>
      <c r="MH76" s="25"/>
      <c r="MI76" s="25"/>
      <c r="MJ76" s="25"/>
      <c r="MK76" s="25"/>
      <c r="ML76" s="25"/>
      <c r="MM76" s="25"/>
      <c r="MN76" s="25"/>
      <c r="MO76" s="25"/>
      <c r="MP76" s="25"/>
      <c r="MQ76" s="25"/>
      <c r="MR76" s="25"/>
      <c r="MS76" s="25"/>
      <c r="MT76" s="25"/>
      <c r="MU76" s="25"/>
      <c r="MV76" s="25"/>
      <c r="MW76" s="25"/>
      <c r="MX76" s="25"/>
      <c r="MY76" s="25"/>
      <c r="MZ76" s="25"/>
      <c r="NA76" s="25"/>
      <c r="NB76" s="25"/>
      <c r="NC76" s="25"/>
      <c r="ND76" s="25"/>
      <c r="NE76" s="25"/>
      <c r="NF76" s="25"/>
      <c r="NG76" s="25"/>
      <c r="NH76" s="25"/>
      <c r="NI76" s="25"/>
      <c r="NJ76" s="25"/>
      <c r="NK76" s="25"/>
      <c r="NL76" s="25"/>
      <c r="NM76" s="25"/>
      <c r="NN76" s="25"/>
      <c r="NO76" s="25"/>
      <c r="NP76" s="25"/>
      <c r="NQ76" s="25"/>
      <c r="NR76" s="25"/>
      <c r="NS76" s="25"/>
      <c r="NT76" s="25"/>
      <c r="NU76" s="25"/>
      <c r="NV76" s="25"/>
      <c r="NW76" s="25"/>
      <c r="NX76" s="25"/>
      <c r="NY76" s="25"/>
      <c r="NZ76" s="25"/>
      <c r="OA76" s="25"/>
      <c r="OB76" s="25"/>
      <c r="OC76" s="25"/>
      <c r="OD76" s="25"/>
      <c r="OE76" s="25"/>
      <c r="OF76" s="25"/>
      <c r="OG76" s="25"/>
      <c r="OH76" s="25"/>
      <c r="OI76" s="25"/>
      <c r="OJ76" s="25"/>
      <c r="OK76" s="25"/>
      <c r="OL76" s="25"/>
      <c r="OM76" s="25"/>
      <c r="ON76" s="25"/>
      <c r="OO76" s="25"/>
      <c r="OP76" s="25"/>
      <c r="OQ76" s="25"/>
      <c r="OR76" s="25"/>
      <c r="OS76" s="25"/>
      <c r="OT76" s="25"/>
      <c r="OU76" s="25"/>
      <c r="OV76" s="25"/>
      <c r="OW76" s="25"/>
      <c r="OX76" s="25"/>
      <c r="OY76" s="25"/>
      <c r="OZ76" s="25"/>
      <c r="PA76" s="25"/>
      <c r="PB76" s="25"/>
      <c r="PC76" s="25"/>
      <c r="PD76" s="25"/>
      <c r="PE76" s="25"/>
      <c r="PF76" s="25"/>
      <c r="PG76" s="25"/>
      <c r="PH76" s="25"/>
      <c r="PI76" s="25"/>
      <c r="PJ76" s="25"/>
      <c r="PK76" s="25"/>
      <c r="PL76" s="25"/>
      <c r="PM76" s="25"/>
      <c r="PN76" s="25"/>
      <c r="PO76" s="25"/>
      <c r="PP76" s="25"/>
      <c r="PQ76" s="25"/>
      <c r="PR76" s="25"/>
      <c r="PS76" s="25"/>
      <c r="PT76" s="25"/>
      <c r="PU76" s="25"/>
      <c r="PV76" s="25"/>
      <c r="PW76" s="25"/>
      <c r="PX76" s="25"/>
      <c r="PY76" s="25"/>
      <c r="PZ76" s="25"/>
      <c r="QA76" s="25"/>
      <c r="QB76" s="25"/>
      <c r="QC76" s="25"/>
      <c r="QD76" s="25"/>
      <c r="QE76" s="25"/>
      <c r="QF76" s="25"/>
      <c r="QG76" s="25"/>
      <c r="QH76" s="25"/>
      <c r="QI76" s="25"/>
      <c r="QJ76" s="25"/>
      <c r="QK76" s="25"/>
      <c r="QL76" s="25"/>
      <c r="QM76" s="25"/>
      <c r="QN76" s="25"/>
      <c r="QO76" s="25"/>
    </row>
    <row r="77" spans="1:457" x14ac:dyDescent="0.25">
      <c r="A77" s="343" t="s">
        <v>72</v>
      </c>
      <c r="B77" s="344"/>
      <c r="C77" s="345"/>
      <c r="D77" s="193" t="s">
        <v>73</v>
      </c>
      <c r="E77" s="194">
        <f>E78</f>
        <v>4000</v>
      </c>
      <c r="F77" s="160">
        <f t="shared" si="2"/>
        <v>530.89123365850423</v>
      </c>
      <c r="G77" s="159">
        <f t="shared" ref="G77:H77" si="33">G78</f>
        <v>519.34</v>
      </c>
      <c r="H77" s="159">
        <f t="shared" si="33"/>
        <v>530.88</v>
      </c>
      <c r="I77" s="282">
        <f t="shared" si="27"/>
        <v>99.997883999999999</v>
      </c>
      <c r="J77" s="282">
        <f t="shared" si="28"/>
        <v>102.22205106481303</v>
      </c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457" s="31" customFormat="1" x14ac:dyDescent="0.25">
      <c r="A78" s="346" t="s">
        <v>79</v>
      </c>
      <c r="B78" s="356"/>
      <c r="C78" s="357"/>
      <c r="D78" s="195" t="s">
        <v>18</v>
      </c>
      <c r="E78" s="196">
        <f>E79</f>
        <v>4000</v>
      </c>
      <c r="F78" s="161">
        <f t="shared" si="2"/>
        <v>530.89123365850423</v>
      </c>
      <c r="G78" s="162">
        <f>G80</f>
        <v>519.34</v>
      </c>
      <c r="H78" s="162">
        <f>H80</f>
        <v>530.88</v>
      </c>
      <c r="I78" s="283">
        <f t="shared" si="27"/>
        <v>99.997883999999999</v>
      </c>
      <c r="J78" s="283">
        <f t="shared" si="28"/>
        <v>102.22205106481303</v>
      </c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457" s="27" customFormat="1" x14ac:dyDescent="0.25">
      <c r="A79" s="352">
        <v>32</v>
      </c>
      <c r="B79" s="350"/>
      <c r="C79" s="351"/>
      <c r="D79" s="201" t="s">
        <v>32</v>
      </c>
      <c r="E79" s="202">
        <f>E80</f>
        <v>4000</v>
      </c>
      <c r="F79" s="154">
        <f t="shared" si="2"/>
        <v>530.89123365850423</v>
      </c>
      <c r="G79" s="163">
        <f t="shared" ref="G79:H79" si="34">G80</f>
        <v>519.34</v>
      </c>
      <c r="H79" s="163">
        <f t="shared" si="34"/>
        <v>530.88</v>
      </c>
      <c r="I79" s="250">
        <f t="shared" si="27"/>
        <v>99.997883999999999</v>
      </c>
      <c r="J79" s="250">
        <f t="shared" si="28"/>
        <v>102.22205106481303</v>
      </c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457" x14ac:dyDescent="0.25">
      <c r="A80" s="349">
        <v>3237</v>
      </c>
      <c r="B80" s="366"/>
      <c r="C80" s="367"/>
      <c r="D80" s="203" t="s">
        <v>58</v>
      </c>
      <c r="E80" s="184">
        <v>4000</v>
      </c>
      <c r="F80" s="164">
        <f t="shared" si="2"/>
        <v>530.89123365850423</v>
      </c>
      <c r="G80" s="152">
        <v>519.34</v>
      </c>
      <c r="H80" s="152">
        <v>530.88</v>
      </c>
      <c r="I80" s="152">
        <f t="shared" si="27"/>
        <v>99.997883999999999</v>
      </c>
      <c r="J80" s="152">
        <f t="shared" si="28"/>
        <v>102.22205106481303</v>
      </c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5" customHeight="1" x14ac:dyDescent="0.25">
      <c r="A81" s="358" t="s">
        <v>96</v>
      </c>
      <c r="B81" s="385"/>
      <c r="C81" s="386"/>
      <c r="D81" s="208" t="s">
        <v>97</v>
      </c>
      <c r="E81" s="209"/>
      <c r="F81" s="157"/>
      <c r="G81" s="175"/>
      <c r="H81" s="175"/>
      <c r="I81" s="192"/>
      <c r="J81" s="192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5" customHeight="1" x14ac:dyDescent="0.25">
      <c r="A82" s="343" t="s">
        <v>186</v>
      </c>
      <c r="B82" s="344"/>
      <c r="C82" s="345"/>
      <c r="D82" s="193" t="s">
        <v>93</v>
      </c>
      <c r="E82" s="194">
        <f>E83</f>
        <v>50000</v>
      </c>
      <c r="F82" s="159">
        <f t="shared" si="2"/>
        <v>6636.1404207313026</v>
      </c>
      <c r="G82" s="159">
        <f>G83+G95</f>
        <v>0</v>
      </c>
      <c r="H82" s="159">
        <f>H83+H91</f>
        <v>13829.26</v>
      </c>
      <c r="I82" s="282">
        <f t="shared" ref="I82:I96" si="35">SUM(H82/F82*100)</f>
        <v>208.39311893999999</v>
      </c>
      <c r="J82" s="282" t="e">
        <f t="shared" ref="J82:J96" si="36">SUM(H82/G82*100)</f>
        <v>#DIV/0!</v>
      </c>
      <c r="K82" s="25"/>
      <c r="L82" s="306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5" customHeight="1" x14ac:dyDescent="0.25">
      <c r="A83" s="346" t="s">
        <v>79</v>
      </c>
      <c r="B83" s="381"/>
      <c r="C83" s="382"/>
      <c r="D83" s="195" t="s">
        <v>18</v>
      </c>
      <c r="E83" s="196">
        <f>E84</f>
        <v>50000</v>
      </c>
      <c r="F83" s="161">
        <f t="shared" si="2"/>
        <v>6636.1404207313026</v>
      </c>
      <c r="G83" s="162">
        <f>G84</f>
        <v>0</v>
      </c>
      <c r="H83" s="162">
        <f>H84</f>
        <v>13359.26</v>
      </c>
      <c r="I83" s="283">
        <f t="shared" si="35"/>
        <v>201.31068894000001</v>
      </c>
      <c r="J83" s="283" t="e">
        <f t="shared" si="36"/>
        <v>#DIV/0!</v>
      </c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x14ac:dyDescent="0.25">
      <c r="A84" s="207">
        <v>4221</v>
      </c>
      <c r="B84" s="217"/>
      <c r="C84" s="218"/>
      <c r="D84" s="219" t="s">
        <v>94</v>
      </c>
      <c r="E84" s="220">
        <v>50000</v>
      </c>
      <c r="F84" s="164">
        <f t="shared" ref="F84:F151" si="37">E84/7.5345</f>
        <v>6636.1404207313026</v>
      </c>
      <c r="G84" s="152">
        <v>0</v>
      </c>
      <c r="H84" s="152">
        <v>13359.26</v>
      </c>
      <c r="I84" s="152">
        <f t="shared" si="35"/>
        <v>201.31068894000001</v>
      </c>
      <c r="J84" s="152" t="e">
        <f t="shared" si="36"/>
        <v>#DIV/0!</v>
      </c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5" customHeight="1" x14ac:dyDescent="0.25">
      <c r="A85" s="343" t="s">
        <v>70</v>
      </c>
      <c r="B85" s="344"/>
      <c r="C85" s="345"/>
      <c r="D85" s="193" t="s">
        <v>187</v>
      </c>
      <c r="E85" s="194">
        <f>E86</f>
        <v>242250</v>
      </c>
      <c r="F85" s="159">
        <f t="shared" si="37"/>
        <v>32152.100338443161</v>
      </c>
      <c r="G85" s="176">
        <f>G86</f>
        <v>0</v>
      </c>
      <c r="H85" s="176">
        <f>H86</f>
        <v>0</v>
      </c>
      <c r="I85" s="282">
        <f t="shared" si="35"/>
        <v>0</v>
      </c>
      <c r="J85" s="282" t="e">
        <f t="shared" si="36"/>
        <v>#DIV/0!</v>
      </c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5" customHeight="1" x14ac:dyDescent="0.25">
      <c r="A86" s="346" t="s">
        <v>79</v>
      </c>
      <c r="B86" s="381"/>
      <c r="C86" s="382"/>
      <c r="D86" s="215" t="s">
        <v>18</v>
      </c>
      <c r="E86" s="216">
        <f>E87</f>
        <v>242250</v>
      </c>
      <c r="F86" s="161">
        <f t="shared" si="37"/>
        <v>32152.100338443161</v>
      </c>
      <c r="G86" s="172">
        <f t="shared" ref="G86:H86" si="38">G87</f>
        <v>0</v>
      </c>
      <c r="H86" s="172">
        <f t="shared" si="38"/>
        <v>0</v>
      </c>
      <c r="I86" s="283">
        <f t="shared" si="35"/>
        <v>0</v>
      </c>
      <c r="J86" s="283" t="e">
        <f t="shared" si="36"/>
        <v>#DIV/0!</v>
      </c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30" x14ac:dyDescent="0.25">
      <c r="A87" s="207">
        <v>4511</v>
      </c>
      <c r="B87" s="205"/>
      <c r="C87" s="206"/>
      <c r="D87" s="203" t="s">
        <v>185</v>
      </c>
      <c r="E87" s="184">
        <v>242250</v>
      </c>
      <c r="F87" s="164">
        <f t="shared" si="37"/>
        <v>32152.100338443161</v>
      </c>
      <c r="G87" s="164">
        <v>0</v>
      </c>
      <c r="H87" s="164">
        <v>0</v>
      </c>
      <c r="I87" s="152">
        <f t="shared" si="35"/>
        <v>0</v>
      </c>
      <c r="J87" s="152" t="e">
        <f t="shared" si="36"/>
        <v>#DIV/0!</v>
      </c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x14ac:dyDescent="0.25">
      <c r="A88" s="343" t="s">
        <v>236</v>
      </c>
      <c r="B88" s="344"/>
      <c r="C88" s="345"/>
      <c r="D88" s="296" t="s">
        <v>237</v>
      </c>
      <c r="E88" s="184"/>
      <c r="F88" s="159">
        <f t="shared" si="37"/>
        <v>0</v>
      </c>
      <c r="G88" s="159">
        <f t="shared" ref="G88" si="39">F88/7.5345</f>
        <v>0</v>
      </c>
      <c r="H88" s="159">
        <f>H89</f>
        <v>470</v>
      </c>
      <c r="I88" s="301" t="e">
        <f t="shared" si="35"/>
        <v>#DIV/0!</v>
      </c>
      <c r="J88" s="301" t="e">
        <f t="shared" si="36"/>
        <v>#DIV/0!</v>
      </c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5" customHeight="1" x14ac:dyDescent="0.25">
      <c r="A89" s="346" t="s">
        <v>79</v>
      </c>
      <c r="B89" s="381"/>
      <c r="C89" s="382"/>
      <c r="D89" s="295" t="s">
        <v>18</v>
      </c>
      <c r="E89" s="184"/>
      <c r="F89" s="161">
        <f t="shared" ref="F89" si="40">E89/7.5345</f>
        <v>0</v>
      </c>
      <c r="G89" s="161">
        <f t="shared" ref="G89" si="41">F89/7.5345</f>
        <v>0</v>
      </c>
      <c r="H89" s="161">
        <f>H90</f>
        <v>470</v>
      </c>
      <c r="I89" s="197" t="e">
        <f t="shared" si="35"/>
        <v>#DIV/0!</v>
      </c>
      <c r="J89" s="197" t="e">
        <f t="shared" si="36"/>
        <v>#DIV/0!</v>
      </c>
      <c r="K89" s="25"/>
      <c r="L89" s="306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30" x14ac:dyDescent="0.25">
      <c r="A90" s="352">
        <v>42</v>
      </c>
      <c r="B90" s="350"/>
      <c r="C90" s="351"/>
      <c r="D90" s="201" t="s">
        <v>145</v>
      </c>
      <c r="E90" s="184"/>
      <c r="F90" s="154">
        <f t="shared" si="37"/>
        <v>0</v>
      </c>
      <c r="G90" s="154">
        <f t="shared" ref="G90" si="42">F90/7.5345</f>
        <v>0</v>
      </c>
      <c r="H90" s="154">
        <f>H91</f>
        <v>470</v>
      </c>
      <c r="I90" s="250" t="e">
        <f t="shared" si="35"/>
        <v>#DIV/0!</v>
      </c>
      <c r="J90" s="250" t="e">
        <f t="shared" si="36"/>
        <v>#DIV/0!</v>
      </c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x14ac:dyDescent="0.25">
      <c r="A91" s="293">
        <v>4241</v>
      </c>
      <c r="B91" s="291"/>
      <c r="C91" s="292"/>
      <c r="D91" s="294" t="s">
        <v>95</v>
      </c>
      <c r="E91" s="184"/>
      <c r="F91" s="164">
        <f t="shared" si="37"/>
        <v>0</v>
      </c>
      <c r="G91" s="164">
        <f t="shared" ref="G91" si="43">F91/7.5345</f>
        <v>0</v>
      </c>
      <c r="H91" s="164">
        <v>470</v>
      </c>
      <c r="I91" s="152" t="e">
        <f t="shared" si="35"/>
        <v>#DIV/0!</v>
      </c>
      <c r="J91" s="152" t="e">
        <f t="shared" si="36"/>
        <v>#DIV/0!</v>
      </c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s="30" customFormat="1" ht="28.5" customHeight="1" x14ac:dyDescent="0.25">
      <c r="A92" s="358" t="s">
        <v>44</v>
      </c>
      <c r="B92" s="359"/>
      <c r="C92" s="360"/>
      <c r="D92" s="208" t="s">
        <v>126</v>
      </c>
      <c r="E92" s="209">
        <f>E93</f>
        <v>70474.69</v>
      </c>
      <c r="F92" s="157">
        <f t="shared" si="37"/>
        <v>9353.5987789501633</v>
      </c>
      <c r="G92" s="157">
        <f t="shared" ref="G92:H92" si="44">G93</f>
        <v>0</v>
      </c>
      <c r="H92" s="157">
        <f t="shared" si="44"/>
        <v>600</v>
      </c>
      <c r="I92" s="192">
        <f t="shared" si="35"/>
        <v>6.414643327980583</v>
      </c>
      <c r="J92" s="192" t="e">
        <f t="shared" si="36"/>
        <v>#DIV/0!</v>
      </c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s="34" customFormat="1" ht="30" x14ac:dyDescent="0.25">
      <c r="A93" s="361" t="s">
        <v>124</v>
      </c>
      <c r="B93" s="362"/>
      <c r="C93" s="363"/>
      <c r="D93" s="210" t="s">
        <v>127</v>
      </c>
      <c r="E93" s="211">
        <f>E95</f>
        <v>70474.69</v>
      </c>
      <c r="F93" s="170">
        <f t="shared" si="37"/>
        <v>9353.5987789501633</v>
      </c>
      <c r="G93" s="170">
        <f t="shared" ref="G93:H93" si="45">G94</f>
        <v>0</v>
      </c>
      <c r="H93" s="170">
        <f t="shared" si="45"/>
        <v>600</v>
      </c>
      <c r="I93" s="284">
        <f t="shared" si="35"/>
        <v>6.414643327980583</v>
      </c>
      <c r="J93" s="284" t="e">
        <f t="shared" si="36"/>
        <v>#DIV/0!</v>
      </c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s="31" customFormat="1" x14ac:dyDescent="0.25">
      <c r="A94" s="346" t="s">
        <v>79</v>
      </c>
      <c r="B94" s="347"/>
      <c r="C94" s="348"/>
      <c r="D94" s="215" t="s">
        <v>18</v>
      </c>
      <c r="E94" s="216">
        <f>E95</f>
        <v>70474.69</v>
      </c>
      <c r="F94" s="161">
        <f t="shared" si="37"/>
        <v>9353.5987789501633</v>
      </c>
      <c r="G94" s="177">
        <f t="shared" ref="G94" si="46">G96</f>
        <v>0</v>
      </c>
      <c r="H94" s="177">
        <f t="shared" ref="H94" si="47">H96</f>
        <v>600</v>
      </c>
      <c r="I94" s="283">
        <f t="shared" si="35"/>
        <v>6.414643327980583</v>
      </c>
      <c r="J94" s="283" t="e">
        <f t="shared" si="36"/>
        <v>#DIV/0!</v>
      </c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x14ac:dyDescent="0.25">
      <c r="A95" s="212">
        <v>32</v>
      </c>
      <c r="B95" s="213"/>
      <c r="C95" s="214"/>
      <c r="D95" s="187" t="s">
        <v>32</v>
      </c>
      <c r="E95" s="165">
        <f>E96</f>
        <v>70474.69</v>
      </c>
      <c r="F95" s="154">
        <f t="shared" si="37"/>
        <v>9353.5987789501633</v>
      </c>
      <c r="G95" s="154">
        <f t="shared" ref="G95:H95" si="48">G96</f>
        <v>0</v>
      </c>
      <c r="H95" s="154">
        <f t="shared" si="48"/>
        <v>600</v>
      </c>
      <c r="I95" s="250">
        <f t="shared" si="35"/>
        <v>6.414643327980583</v>
      </c>
      <c r="J95" s="250" t="e">
        <f t="shared" si="36"/>
        <v>#DIV/0!</v>
      </c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30" x14ac:dyDescent="0.25">
      <c r="A96" s="349">
        <v>3232</v>
      </c>
      <c r="B96" s="350"/>
      <c r="C96" s="351"/>
      <c r="D96" s="203" t="s">
        <v>68</v>
      </c>
      <c r="E96" s="184">
        <v>70474.69</v>
      </c>
      <c r="F96" s="164">
        <f t="shared" si="37"/>
        <v>9353.5987789501633</v>
      </c>
      <c r="G96" s="164">
        <v>0</v>
      </c>
      <c r="H96" s="164">
        <v>600</v>
      </c>
      <c r="I96" s="152">
        <f t="shared" si="35"/>
        <v>6.414643327980583</v>
      </c>
      <c r="J96" s="152" t="e">
        <f t="shared" si="36"/>
        <v>#DIV/0!</v>
      </c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37" ht="9.75" customHeight="1" x14ac:dyDescent="0.25">
      <c r="A97" s="207"/>
      <c r="B97" s="205"/>
      <c r="C97" s="206"/>
      <c r="D97" s="203"/>
      <c r="E97" s="184"/>
      <c r="F97" s="154"/>
      <c r="G97" s="164"/>
      <c r="H97" s="164"/>
      <c r="I97" s="152"/>
      <c r="J97" s="152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37" ht="21" customHeight="1" x14ac:dyDescent="0.25">
      <c r="A98" s="368" t="s">
        <v>109</v>
      </c>
      <c r="B98" s="350"/>
      <c r="C98" s="351"/>
      <c r="D98" s="187" t="s">
        <v>117</v>
      </c>
      <c r="E98" s="165">
        <f>E99</f>
        <v>7093746.0299999984</v>
      </c>
      <c r="F98" s="154">
        <f t="shared" si="37"/>
        <v>941501.89528170391</v>
      </c>
      <c r="G98" s="154">
        <f t="shared" ref="G98:H98" si="49">G99</f>
        <v>972899.33244475408</v>
      </c>
      <c r="H98" s="154">
        <f t="shared" si="49"/>
        <v>1084315.68</v>
      </c>
      <c r="I98" s="250">
        <f t="shared" ref="I98:I129" si="50">SUM(H98/F98*100)</f>
        <v>115.16871983306685</v>
      </c>
      <c r="J98" s="250">
        <f t="shared" ref="J98:J129" si="51">SUM(H98/G98*100)</f>
        <v>111.45199136639067</v>
      </c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</row>
    <row r="99" spans="1:37" ht="30" x14ac:dyDescent="0.25">
      <c r="A99" s="369" t="s">
        <v>75</v>
      </c>
      <c r="B99" s="370"/>
      <c r="C99" s="371"/>
      <c r="D99" s="188" t="s">
        <v>76</v>
      </c>
      <c r="E99" s="204">
        <f>E100</f>
        <v>7093746.0299999984</v>
      </c>
      <c r="F99" s="156">
        <f t="shared" si="37"/>
        <v>941501.89528170391</v>
      </c>
      <c r="G99" s="156">
        <f t="shared" ref="G99:H99" si="52">G100</f>
        <v>972899.33244475408</v>
      </c>
      <c r="H99" s="156">
        <f t="shared" si="52"/>
        <v>1084315.68</v>
      </c>
      <c r="I99" s="262">
        <f t="shared" si="50"/>
        <v>115.16871983306685</v>
      </c>
      <c r="J99" s="262">
        <f t="shared" si="51"/>
        <v>111.45199136639067</v>
      </c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</row>
    <row r="100" spans="1:37" s="30" customFormat="1" ht="30" x14ac:dyDescent="0.25">
      <c r="A100" s="358" t="s">
        <v>71</v>
      </c>
      <c r="B100" s="372"/>
      <c r="C100" s="373"/>
      <c r="D100" s="208" t="s">
        <v>99</v>
      </c>
      <c r="E100" s="209">
        <f>E101+E128+E147+E151++E173+E186+E190</f>
        <v>7093746.0299999984</v>
      </c>
      <c r="F100" s="157">
        <f t="shared" si="37"/>
        <v>941501.89528170391</v>
      </c>
      <c r="G100" s="157">
        <f>G101+G128+G147+G158+G165+G169+G173+G186+G190</f>
        <v>972899.33244475408</v>
      </c>
      <c r="H100" s="157">
        <f>H101+H128+H147+H158+H165+H173+H186+H190</f>
        <v>1084315.68</v>
      </c>
      <c r="I100" s="263">
        <f t="shared" si="50"/>
        <v>115.16871983306685</v>
      </c>
      <c r="J100" s="263">
        <f t="shared" si="51"/>
        <v>111.45199136639067</v>
      </c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</row>
    <row r="101" spans="1:37" x14ac:dyDescent="0.25">
      <c r="A101" s="361" t="s">
        <v>124</v>
      </c>
      <c r="B101" s="362"/>
      <c r="C101" s="363"/>
      <c r="D101" s="210" t="s">
        <v>21</v>
      </c>
      <c r="E101" s="211">
        <f>E102+E115+E125</f>
        <v>49917.39</v>
      </c>
      <c r="F101" s="170">
        <f t="shared" si="37"/>
        <v>6625.1761895281697</v>
      </c>
      <c r="G101" s="170">
        <f>G102+G115+G125</f>
        <v>5442.95</v>
      </c>
      <c r="H101" s="170">
        <f>H102+H115+H125</f>
        <v>6156.7</v>
      </c>
      <c r="I101" s="284">
        <f t="shared" si="50"/>
        <v>92.928849344887638</v>
      </c>
      <c r="J101" s="284">
        <f t="shared" si="51"/>
        <v>113.11329334276449</v>
      </c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</row>
    <row r="102" spans="1:37" s="31" customFormat="1" x14ac:dyDescent="0.25">
      <c r="A102" s="346" t="s">
        <v>128</v>
      </c>
      <c r="B102" s="356"/>
      <c r="C102" s="357"/>
      <c r="D102" s="195" t="s">
        <v>129</v>
      </c>
      <c r="E102" s="196">
        <f>E103+E113</f>
        <v>98.64</v>
      </c>
      <c r="F102" s="161">
        <f t="shared" si="37"/>
        <v>13.091777822018713</v>
      </c>
      <c r="G102" s="162">
        <f t="shared" ref="G102:H102" si="53">G103</f>
        <v>1992.17</v>
      </c>
      <c r="H102" s="162">
        <f t="shared" si="53"/>
        <v>783.51</v>
      </c>
      <c r="I102" s="283">
        <f t="shared" si="50"/>
        <v>5984.7486770073001</v>
      </c>
      <c r="J102" s="283">
        <f t="shared" si="51"/>
        <v>39.329474894210833</v>
      </c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</row>
    <row r="103" spans="1:37" s="27" customFormat="1" x14ac:dyDescent="0.25">
      <c r="A103" s="352">
        <v>32</v>
      </c>
      <c r="B103" s="350"/>
      <c r="C103" s="351"/>
      <c r="D103" s="201" t="s">
        <v>32</v>
      </c>
      <c r="E103" s="202">
        <f>SUM(E104:E112)</f>
        <v>98.08</v>
      </c>
      <c r="F103" s="154">
        <f t="shared" si="37"/>
        <v>13.017453049306523</v>
      </c>
      <c r="G103" s="163">
        <f>SUM(G104:G112)</f>
        <v>1992.17</v>
      </c>
      <c r="H103" s="163">
        <f>SUM(H104:H112)</f>
        <v>783.51</v>
      </c>
      <c r="I103" s="250">
        <f t="shared" si="50"/>
        <v>6018.9193464518758</v>
      </c>
      <c r="J103" s="250">
        <f t="shared" si="51"/>
        <v>39.329474894210833</v>
      </c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</row>
    <row r="104" spans="1:37" x14ac:dyDescent="0.25">
      <c r="A104" s="349">
        <v>3211</v>
      </c>
      <c r="B104" s="364"/>
      <c r="C104" s="365"/>
      <c r="D104" s="203" t="s">
        <v>46</v>
      </c>
      <c r="E104" s="184">
        <v>0</v>
      </c>
      <c r="F104" s="164">
        <f t="shared" si="37"/>
        <v>0</v>
      </c>
      <c r="G104" s="152">
        <v>266.77</v>
      </c>
      <c r="H104" s="152">
        <v>414.75</v>
      </c>
      <c r="I104" s="152" t="e">
        <f t="shared" si="50"/>
        <v>#DIV/0!</v>
      </c>
      <c r="J104" s="152">
        <f t="shared" si="51"/>
        <v>155.4710049855681</v>
      </c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</row>
    <row r="105" spans="1:37" ht="30" x14ac:dyDescent="0.25">
      <c r="A105" s="207">
        <v>3221</v>
      </c>
      <c r="B105" s="217"/>
      <c r="C105" s="218"/>
      <c r="D105" s="203" t="s">
        <v>49</v>
      </c>
      <c r="E105" s="184">
        <v>0</v>
      </c>
      <c r="F105" s="164">
        <f t="shared" si="37"/>
        <v>0</v>
      </c>
      <c r="G105" s="152">
        <v>331.81</v>
      </c>
      <c r="H105" s="152">
        <v>0</v>
      </c>
      <c r="I105" s="152" t="e">
        <f t="shared" si="50"/>
        <v>#DIV/0!</v>
      </c>
      <c r="J105" s="152">
        <f t="shared" si="51"/>
        <v>0</v>
      </c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</row>
    <row r="106" spans="1:37" ht="30" x14ac:dyDescent="0.25">
      <c r="A106" s="207">
        <v>3224</v>
      </c>
      <c r="B106" s="221"/>
      <c r="C106" s="203"/>
      <c r="D106" s="203" t="s">
        <v>67</v>
      </c>
      <c r="E106" s="184">
        <v>0</v>
      </c>
      <c r="F106" s="164">
        <f t="shared" si="37"/>
        <v>0</v>
      </c>
      <c r="G106" s="152">
        <v>265.45</v>
      </c>
      <c r="H106" s="152">
        <v>0</v>
      </c>
      <c r="I106" s="152" t="e">
        <f t="shared" si="50"/>
        <v>#DIV/0!</v>
      </c>
      <c r="J106" s="152">
        <f t="shared" si="51"/>
        <v>0</v>
      </c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</row>
    <row r="107" spans="1:37" ht="30" x14ac:dyDescent="0.25">
      <c r="A107" s="349">
        <v>3232</v>
      </c>
      <c r="B107" s="366"/>
      <c r="C107" s="367"/>
      <c r="D107" s="203" t="s">
        <v>68</v>
      </c>
      <c r="E107" s="184">
        <v>0</v>
      </c>
      <c r="F107" s="164">
        <f t="shared" si="37"/>
        <v>0</v>
      </c>
      <c r="G107" s="152">
        <v>132.72</v>
      </c>
      <c r="H107" s="152">
        <v>0</v>
      </c>
      <c r="I107" s="152" t="e">
        <f t="shared" si="50"/>
        <v>#DIV/0!</v>
      </c>
      <c r="J107" s="152">
        <f t="shared" si="51"/>
        <v>0</v>
      </c>
    </row>
    <row r="108" spans="1:37" x14ac:dyDescent="0.25">
      <c r="A108" s="207">
        <v>3233</v>
      </c>
      <c r="B108" s="221"/>
      <c r="C108" s="203"/>
      <c r="D108" s="203" t="s">
        <v>54</v>
      </c>
      <c r="E108" s="184">
        <v>0</v>
      </c>
      <c r="F108" s="164">
        <f t="shared" si="37"/>
        <v>0</v>
      </c>
      <c r="G108" s="152">
        <v>0</v>
      </c>
      <c r="H108" s="152">
        <v>0</v>
      </c>
      <c r="I108" s="152" t="e">
        <f t="shared" si="50"/>
        <v>#DIV/0!</v>
      </c>
      <c r="J108" s="152" t="e">
        <f t="shared" si="51"/>
        <v>#DIV/0!</v>
      </c>
    </row>
    <row r="109" spans="1:37" x14ac:dyDescent="0.25">
      <c r="A109" s="349">
        <v>3237</v>
      </c>
      <c r="B109" s="366"/>
      <c r="C109" s="367"/>
      <c r="D109" s="203" t="s">
        <v>58</v>
      </c>
      <c r="E109" s="184">
        <v>0</v>
      </c>
      <c r="F109" s="164">
        <f t="shared" si="37"/>
        <v>0</v>
      </c>
      <c r="G109" s="152">
        <v>132.72</v>
      </c>
      <c r="H109" s="152">
        <v>0</v>
      </c>
      <c r="I109" s="152" t="e">
        <f t="shared" si="50"/>
        <v>#DIV/0!</v>
      </c>
      <c r="J109" s="152">
        <f t="shared" si="51"/>
        <v>0</v>
      </c>
    </row>
    <row r="110" spans="1:37" x14ac:dyDescent="0.25">
      <c r="A110" s="207">
        <v>3293</v>
      </c>
      <c r="B110" s="221"/>
      <c r="C110" s="203"/>
      <c r="D110" s="203" t="s">
        <v>62</v>
      </c>
      <c r="E110" s="184">
        <v>0</v>
      </c>
      <c r="F110" s="164">
        <f t="shared" si="37"/>
        <v>0</v>
      </c>
      <c r="G110" s="152">
        <v>199.08</v>
      </c>
      <c r="H110" s="152">
        <v>0</v>
      </c>
      <c r="I110" s="152" t="e">
        <f t="shared" si="50"/>
        <v>#DIV/0!</v>
      </c>
      <c r="J110" s="152">
        <f t="shared" si="51"/>
        <v>0</v>
      </c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</row>
    <row r="111" spans="1:37" x14ac:dyDescent="0.25">
      <c r="A111" s="207">
        <v>3295</v>
      </c>
      <c r="B111" s="221"/>
      <c r="C111" s="203"/>
      <c r="D111" s="203" t="s">
        <v>64</v>
      </c>
      <c r="E111" s="184">
        <v>0</v>
      </c>
      <c r="F111" s="164">
        <f t="shared" si="37"/>
        <v>0</v>
      </c>
      <c r="G111" s="152">
        <v>0</v>
      </c>
      <c r="H111" s="152">
        <v>77.73</v>
      </c>
      <c r="I111" s="152" t="e">
        <f t="shared" si="50"/>
        <v>#DIV/0!</v>
      </c>
      <c r="J111" s="152" t="e">
        <f t="shared" si="51"/>
        <v>#DIV/0!</v>
      </c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</row>
    <row r="112" spans="1:37" ht="18" customHeight="1" x14ac:dyDescent="0.25">
      <c r="A112" s="349">
        <v>3299</v>
      </c>
      <c r="B112" s="366"/>
      <c r="C112" s="367"/>
      <c r="D112" s="203" t="s">
        <v>65</v>
      </c>
      <c r="E112" s="184">
        <v>98.08</v>
      </c>
      <c r="F112" s="164">
        <f t="shared" si="37"/>
        <v>13.017453049306523</v>
      </c>
      <c r="G112" s="152">
        <v>663.62</v>
      </c>
      <c r="H112" s="152">
        <v>291.02999999999997</v>
      </c>
      <c r="I112" s="152">
        <f t="shared" si="50"/>
        <v>2235.6907983278957</v>
      </c>
      <c r="J112" s="152">
        <f t="shared" si="51"/>
        <v>43.854916970555436</v>
      </c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</row>
    <row r="113" spans="1:29" ht="30" x14ac:dyDescent="0.25">
      <c r="A113" s="212">
        <v>37</v>
      </c>
      <c r="B113" s="222"/>
      <c r="C113" s="187"/>
      <c r="D113" s="201" t="s">
        <v>144</v>
      </c>
      <c r="E113" s="165">
        <f>E114</f>
        <v>0.56000000000000005</v>
      </c>
      <c r="F113" s="154">
        <f t="shared" si="37"/>
        <v>7.4324772712190595E-2</v>
      </c>
      <c r="G113" s="154">
        <v>0</v>
      </c>
      <c r="H113" s="154">
        <v>0</v>
      </c>
      <c r="I113" s="250">
        <f t="shared" si="50"/>
        <v>0</v>
      </c>
      <c r="J113" s="250" t="e">
        <f t="shared" si="51"/>
        <v>#DIV/0!</v>
      </c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</row>
    <row r="114" spans="1:29" ht="30" x14ac:dyDescent="0.25">
      <c r="A114" s="207">
        <v>3722</v>
      </c>
      <c r="B114" s="221"/>
      <c r="C114" s="203"/>
      <c r="D114" s="203" t="s">
        <v>115</v>
      </c>
      <c r="E114" s="184">
        <v>0.56000000000000005</v>
      </c>
      <c r="F114" s="164">
        <f t="shared" si="37"/>
        <v>7.4324772712190595E-2</v>
      </c>
      <c r="G114" s="164">
        <v>0</v>
      </c>
      <c r="H114" s="164">
        <v>0</v>
      </c>
      <c r="I114" s="152">
        <f t="shared" si="50"/>
        <v>0</v>
      </c>
      <c r="J114" s="152" t="e">
        <f t="shared" si="51"/>
        <v>#DIV/0!</v>
      </c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</row>
    <row r="115" spans="1:29" s="31" customFormat="1" x14ac:dyDescent="0.25">
      <c r="A115" s="346" t="s">
        <v>132</v>
      </c>
      <c r="B115" s="356"/>
      <c r="C115" s="357"/>
      <c r="D115" s="195" t="s">
        <v>118</v>
      </c>
      <c r="E115" s="196">
        <f>E116+E121+E123</f>
        <v>33223.75</v>
      </c>
      <c r="F115" s="161">
        <f t="shared" si="37"/>
        <v>4409.5494060654319</v>
      </c>
      <c r="G115" s="162">
        <f>G116+G121</f>
        <v>2787.1699999999996</v>
      </c>
      <c r="H115" s="162">
        <f>H116+H121</f>
        <v>3509.24</v>
      </c>
      <c r="I115" s="283">
        <f t="shared" si="50"/>
        <v>79.582734579931525</v>
      </c>
      <c r="J115" s="283">
        <f t="shared" si="51"/>
        <v>125.90692351022723</v>
      </c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</row>
    <row r="116" spans="1:29" s="27" customFormat="1" x14ac:dyDescent="0.25">
      <c r="A116" s="352">
        <v>32</v>
      </c>
      <c r="B116" s="350"/>
      <c r="C116" s="351"/>
      <c r="D116" s="201" t="s">
        <v>32</v>
      </c>
      <c r="E116" s="202">
        <f>SUM(E117:E120)</f>
        <v>31609.75</v>
      </c>
      <c r="F116" s="154">
        <f t="shared" si="37"/>
        <v>4195.3347932842253</v>
      </c>
      <c r="G116" s="163">
        <f>SUM(G117:G120)</f>
        <v>2654.45</v>
      </c>
      <c r="H116" s="163">
        <f>SUM(H117:H120)</f>
        <v>3404.24</v>
      </c>
      <c r="I116" s="250">
        <f t="shared" si="50"/>
        <v>81.143464532304122</v>
      </c>
      <c r="J116" s="250">
        <f t="shared" si="51"/>
        <v>128.24652941287275</v>
      </c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</row>
    <row r="117" spans="1:29" x14ac:dyDescent="0.25">
      <c r="A117" s="349">
        <v>3211</v>
      </c>
      <c r="B117" s="350"/>
      <c r="C117" s="351"/>
      <c r="D117" s="203" t="s">
        <v>46</v>
      </c>
      <c r="E117" s="184">
        <v>4000</v>
      </c>
      <c r="F117" s="164">
        <f t="shared" si="37"/>
        <v>530.89123365850423</v>
      </c>
      <c r="G117" s="152">
        <v>132.72</v>
      </c>
      <c r="H117" s="152">
        <v>1659.24</v>
      </c>
      <c r="I117" s="152">
        <f t="shared" si="50"/>
        <v>312.53859449999999</v>
      </c>
      <c r="J117" s="152">
        <f t="shared" si="51"/>
        <v>1250.1808318264016</v>
      </c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</row>
    <row r="118" spans="1:29" ht="30" x14ac:dyDescent="0.25">
      <c r="A118" s="207">
        <v>3221</v>
      </c>
      <c r="B118" s="205"/>
      <c r="C118" s="206"/>
      <c r="D118" s="203" t="s">
        <v>189</v>
      </c>
      <c r="E118" s="184">
        <v>739.75</v>
      </c>
      <c r="F118" s="164">
        <f t="shared" si="37"/>
        <v>98.181697524719624</v>
      </c>
      <c r="G118" s="152">
        <v>0</v>
      </c>
      <c r="H118" s="152">
        <v>0</v>
      </c>
      <c r="I118" s="152">
        <f t="shared" si="50"/>
        <v>0</v>
      </c>
      <c r="J118" s="152" t="e">
        <f t="shared" si="51"/>
        <v>#DIV/0!</v>
      </c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</row>
    <row r="119" spans="1:29" x14ac:dyDescent="0.25">
      <c r="A119" s="207">
        <v>3292</v>
      </c>
      <c r="B119" s="205"/>
      <c r="C119" s="206"/>
      <c r="D119" s="203" t="s">
        <v>191</v>
      </c>
      <c r="E119" s="184">
        <v>9300</v>
      </c>
      <c r="F119" s="164">
        <f t="shared" si="37"/>
        <v>1234.3221182560221</v>
      </c>
      <c r="G119" s="152">
        <v>1194.5</v>
      </c>
      <c r="H119" s="152">
        <v>0</v>
      </c>
      <c r="I119" s="152">
        <f t="shared" si="50"/>
        <v>0</v>
      </c>
      <c r="J119" s="152">
        <f t="shared" si="51"/>
        <v>0</v>
      </c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</row>
    <row r="120" spans="1:29" ht="18" customHeight="1" x14ac:dyDescent="0.25">
      <c r="A120" s="349">
        <v>3299</v>
      </c>
      <c r="B120" s="350"/>
      <c r="C120" s="351"/>
      <c r="D120" s="203" t="s">
        <v>65</v>
      </c>
      <c r="E120" s="184">
        <v>17570</v>
      </c>
      <c r="F120" s="164">
        <f t="shared" si="37"/>
        <v>2331.9397438449796</v>
      </c>
      <c r="G120" s="152">
        <v>1327.23</v>
      </c>
      <c r="H120" s="152">
        <v>1745</v>
      </c>
      <c r="I120" s="152">
        <f t="shared" si="50"/>
        <v>74.830406943653955</v>
      </c>
      <c r="J120" s="152">
        <f t="shared" si="51"/>
        <v>131.47683521318837</v>
      </c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</row>
    <row r="121" spans="1:29" s="26" customFormat="1" x14ac:dyDescent="0.25">
      <c r="A121" s="353">
        <v>38</v>
      </c>
      <c r="B121" s="354"/>
      <c r="C121" s="355"/>
      <c r="D121" s="187" t="s">
        <v>147</v>
      </c>
      <c r="E121" s="165">
        <f>E122</f>
        <v>450</v>
      </c>
      <c r="F121" s="154">
        <f t="shared" si="37"/>
        <v>59.725263786581721</v>
      </c>
      <c r="G121" s="154">
        <f t="shared" ref="G121:H121" si="54">G122</f>
        <v>132.72</v>
      </c>
      <c r="H121" s="154">
        <f t="shared" si="54"/>
        <v>105</v>
      </c>
      <c r="I121" s="250">
        <f t="shared" si="50"/>
        <v>175.80500000000001</v>
      </c>
      <c r="J121" s="250">
        <f t="shared" si="51"/>
        <v>79.113924050632917</v>
      </c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</row>
    <row r="122" spans="1:29" x14ac:dyDescent="0.25">
      <c r="A122" s="207">
        <v>3811</v>
      </c>
      <c r="B122" s="205"/>
      <c r="C122" s="206"/>
      <c r="D122" s="203" t="s">
        <v>130</v>
      </c>
      <c r="E122" s="184">
        <v>450</v>
      </c>
      <c r="F122" s="164">
        <f t="shared" si="37"/>
        <v>59.725263786581721</v>
      </c>
      <c r="G122" s="164">
        <v>132.72</v>
      </c>
      <c r="H122" s="164">
        <v>105</v>
      </c>
      <c r="I122" s="152">
        <f t="shared" si="50"/>
        <v>175.80500000000001</v>
      </c>
      <c r="J122" s="152">
        <f t="shared" si="51"/>
        <v>79.113924050632917</v>
      </c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</row>
    <row r="123" spans="1:29" x14ac:dyDescent="0.25">
      <c r="A123" s="212">
        <v>42</v>
      </c>
      <c r="B123" s="213"/>
      <c r="C123" s="214"/>
      <c r="D123" s="187" t="s">
        <v>94</v>
      </c>
      <c r="E123" s="165">
        <f>E124</f>
        <v>1164</v>
      </c>
      <c r="F123" s="154">
        <f t="shared" si="37"/>
        <v>154.48934899462472</v>
      </c>
      <c r="G123" s="154">
        <v>0</v>
      </c>
      <c r="H123" s="154">
        <v>0</v>
      </c>
      <c r="I123" s="250">
        <f t="shared" si="50"/>
        <v>0</v>
      </c>
      <c r="J123" s="250" t="e">
        <f t="shared" si="51"/>
        <v>#DIV/0!</v>
      </c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</row>
    <row r="124" spans="1:29" x14ac:dyDescent="0.25">
      <c r="A124" s="207">
        <v>4221</v>
      </c>
      <c r="B124" s="205"/>
      <c r="C124" s="206"/>
      <c r="D124" s="203" t="s">
        <v>190</v>
      </c>
      <c r="E124" s="184">
        <v>1164</v>
      </c>
      <c r="F124" s="164">
        <f t="shared" si="37"/>
        <v>154.48934899462472</v>
      </c>
      <c r="G124" s="164">
        <v>0</v>
      </c>
      <c r="H124" s="164">
        <v>0</v>
      </c>
      <c r="I124" s="152">
        <f t="shared" si="50"/>
        <v>0</v>
      </c>
      <c r="J124" s="152" t="e">
        <f t="shared" si="51"/>
        <v>#DIV/0!</v>
      </c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</row>
    <row r="125" spans="1:29" s="31" customFormat="1" x14ac:dyDescent="0.25">
      <c r="A125" s="346" t="s">
        <v>102</v>
      </c>
      <c r="B125" s="356"/>
      <c r="C125" s="357"/>
      <c r="D125" s="195" t="s">
        <v>85</v>
      </c>
      <c r="E125" s="196">
        <f>E126</f>
        <v>16595</v>
      </c>
      <c r="F125" s="161">
        <f t="shared" si="37"/>
        <v>2202.5350056407192</v>
      </c>
      <c r="G125" s="162">
        <f t="shared" ref="G125" si="55">G126</f>
        <v>663.61</v>
      </c>
      <c r="H125" s="162">
        <f>H126</f>
        <v>1863.95</v>
      </c>
      <c r="I125" s="283">
        <f t="shared" si="50"/>
        <v>84.627485839108175</v>
      </c>
      <c r="J125" s="283">
        <f t="shared" si="51"/>
        <v>280.88033634212866</v>
      </c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</row>
    <row r="126" spans="1:29" s="27" customFormat="1" x14ac:dyDescent="0.25">
      <c r="A126" s="352">
        <v>32</v>
      </c>
      <c r="B126" s="350"/>
      <c r="C126" s="351"/>
      <c r="D126" s="201" t="s">
        <v>32</v>
      </c>
      <c r="E126" s="202">
        <f>E127</f>
        <v>16595</v>
      </c>
      <c r="F126" s="154">
        <f t="shared" si="37"/>
        <v>2202.5350056407192</v>
      </c>
      <c r="G126" s="163">
        <f>SUM(G127:G127)</f>
        <v>663.61</v>
      </c>
      <c r="H126" s="163">
        <f>SUM(H127:H127)</f>
        <v>1863.95</v>
      </c>
      <c r="I126" s="250">
        <f t="shared" si="50"/>
        <v>84.627485839108175</v>
      </c>
      <c r="J126" s="250">
        <f t="shared" si="51"/>
        <v>280.88033634212866</v>
      </c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</row>
    <row r="127" spans="1:29" ht="15.75" customHeight="1" x14ac:dyDescent="0.25">
      <c r="A127" s="349">
        <v>3299</v>
      </c>
      <c r="B127" s="364"/>
      <c r="C127" s="365"/>
      <c r="D127" s="203" t="s">
        <v>65</v>
      </c>
      <c r="E127" s="184">
        <v>16595</v>
      </c>
      <c r="F127" s="164">
        <f t="shared" si="37"/>
        <v>2202.5350056407192</v>
      </c>
      <c r="G127" s="152">
        <v>663.61</v>
      </c>
      <c r="H127" s="303">
        <v>1863.95</v>
      </c>
      <c r="I127" s="152">
        <f t="shared" si="50"/>
        <v>84.627485839108175</v>
      </c>
      <c r="J127" s="152">
        <f t="shared" si="51"/>
        <v>280.88033634212866</v>
      </c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</row>
    <row r="128" spans="1:29" ht="30" x14ac:dyDescent="0.25">
      <c r="A128" s="361" t="s">
        <v>125</v>
      </c>
      <c r="B128" s="362"/>
      <c r="C128" s="363"/>
      <c r="D128" s="210" t="s">
        <v>78</v>
      </c>
      <c r="E128" s="211">
        <f>E129</f>
        <v>6729882.3499999996</v>
      </c>
      <c r="F128" s="170">
        <f t="shared" si="37"/>
        <v>893208.88579202327</v>
      </c>
      <c r="G128" s="170">
        <f t="shared" ref="G128:H128" si="56">G129</f>
        <v>912535.67042073142</v>
      </c>
      <c r="H128" s="170">
        <f t="shared" si="56"/>
        <v>1035150.2900000002</v>
      </c>
      <c r="I128" s="284">
        <f t="shared" si="50"/>
        <v>115.89117690898418</v>
      </c>
      <c r="J128" s="284">
        <f t="shared" si="51"/>
        <v>113.43669333196983</v>
      </c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</row>
    <row r="129" spans="1:29" s="31" customFormat="1" x14ac:dyDescent="0.25">
      <c r="A129" s="346" t="s">
        <v>81</v>
      </c>
      <c r="B129" s="356"/>
      <c r="C129" s="357"/>
      <c r="D129" s="195" t="s">
        <v>82</v>
      </c>
      <c r="E129" s="196">
        <f>E130+E137+E143</f>
        <v>6729882.3499999996</v>
      </c>
      <c r="F129" s="161">
        <f t="shared" si="37"/>
        <v>893208.88579202327</v>
      </c>
      <c r="G129" s="162">
        <f>G130+G137+G143</f>
        <v>912535.67042073142</v>
      </c>
      <c r="H129" s="162">
        <f>H130+H137+H143+H145</f>
        <v>1035150.2900000002</v>
      </c>
      <c r="I129" s="283">
        <f t="shared" si="50"/>
        <v>115.89117690898418</v>
      </c>
      <c r="J129" s="283">
        <f t="shared" si="51"/>
        <v>113.43669333196983</v>
      </c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</row>
    <row r="130" spans="1:29" s="27" customFormat="1" x14ac:dyDescent="0.25">
      <c r="A130" s="352">
        <v>31</v>
      </c>
      <c r="B130" s="390"/>
      <c r="C130" s="391"/>
      <c r="D130" s="201" t="s">
        <v>22</v>
      </c>
      <c r="E130" s="202">
        <f>SUM(E131:E136)</f>
        <v>6698162.4699999997</v>
      </c>
      <c r="F130" s="154">
        <f t="shared" si="37"/>
        <v>888998.93423584837</v>
      </c>
      <c r="G130" s="163">
        <f t="shared" ref="G130" si="57">SUM(G131:G136)</f>
        <v>899927.01</v>
      </c>
      <c r="H130" s="163">
        <f t="shared" ref="H130" si="58">SUM(H131:H136)</f>
        <v>1031068.4500000002</v>
      </c>
      <c r="I130" s="250">
        <f t="shared" ref="I130:I161" si="59">SUM(H130/F130*100)</f>
        <v>115.98084207899188</v>
      </c>
      <c r="J130" s="250">
        <f t="shared" ref="J130:J161" si="60">SUM(H130/G130*100)</f>
        <v>114.57245293704432</v>
      </c>
    </row>
    <row r="131" spans="1:29" x14ac:dyDescent="0.25">
      <c r="A131" s="349">
        <v>3111</v>
      </c>
      <c r="B131" s="366"/>
      <c r="C131" s="367"/>
      <c r="D131" s="203" t="s">
        <v>80</v>
      </c>
      <c r="E131" s="184">
        <v>5113809.7699999996</v>
      </c>
      <c r="F131" s="164">
        <f t="shared" si="37"/>
        <v>678719.1943725528</v>
      </c>
      <c r="G131" s="152">
        <v>703430.88</v>
      </c>
      <c r="H131" s="152">
        <v>763955.99</v>
      </c>
      <c r="I131" s="152">
        <f t="shared" si="59"/>
        <v>112.5584772515893</v>
      </c>
      <c r="J131" s="152">
        <f t="shared" si="60"/>
        <v>108.60427253350038</v>
      </c>
    </row>
    <row r="132" spans="1:29" x14ac:dyDescent="0.25">
      <c r="A132" s="207">
        <v>3113</v>
      </c>
      <c r="B132" s="221"/>
      <c r="C132" s="203"/>
      <c r="D132" s="203" t="s">
        <v>133</v>
      </c>
      <c r="E132" s="184">
        <v>397102.38</v>
      </c>
      <c r="F132" s="164">
        <f t="shared" si="37"/>
        <v>52704.54310173203</v>
      </c>
      <c r="G132" s="152">
        <v>39816.839999999997</v>
      </c>
      <c r="H132" s="152">
        <v>85289.55</v>
      </c>
      <c r="I132" s="152">
        <f t="shared" si="59"/>
        <v>161.82580282570959</v>
      </c>
      <c r="J132" s="152">
        <f t="shared" si="60"/>
        <v>214.20471840557917</v>
      </c>
    </row>
    <row r="133" spans="1:29" x14ac:dyDescent="0.25">
      <c r="A133" s="207">
        <v>3114</v>
      </c>
      <c r="B133" s="221"/>
      <c r="C133" s="203"/>
      <c r="D133" s="203" t="s">
        <v>134</v>
      </c>
      <c r="E133" s="184">
        <v>40362.07</v>
      </c>
      <c r="F133" s="164">
        <f t="shared" si="37"/>
        <v>5356.9672838277256</v>
      </c>
      <c r="G133" s="152">
        <v>6636.14</v>
      </c>
      <c r="H133" s="152">
        <v>5358.93</v>
      </c>
      <c r="I133" s="152">
        <f t="shared" si="59"/>
        <v>100.03663856933007</v>
      </c>
      <c r="J133" s="152">
        <f t="shared" si="60"/>
        <v>80.753721289785929</v>
      </c>
    </row>
    <row r="134" spans="1:29" x14ac:dyDescent="0.25">
      <c r="A134" s="349">
        <v>3121</v>
      </c>
      <c r="B134" s="366"/>
      <c r="C134" s="367"/>
      <c r="D134" s="203" t="s">
        <v>83</v>
      </c>
      <c r="E134" s="184">
        <v>235027.49</v>
      </c>
      <c r="F134" s="164">
        <f t="shared" si="37"/>
        <v>31193.508527440437</v>
      </c>
      <c r="G134" s="152">
        <v>30526.25</v>
      </c>
      <c r="H134" s="152">
        <v>36004.53</v>
      </c>
      <c r="I134" s="152">
        <f t="shared" si="59"/>
        <v>115.42314955795172</v>
      </c>
      <c r="J134" s="152">
        <f t="shared" si="60"/>
        <v>117.94612833217313</v>
      </c>
    </row>
    <row r="135" spans="1:29" ht="30" x14ac:dyDescent="0.25">
      <c r="A135" s="349">
        <v>3132</v>
      </c>
      <c r="B135" s="366"/>
      <c r="C135" s="367"/>
      <c r="D135" s="203" t="s">
        <v>84</v>
      </c>
      <c r="E135" s="184">
        <v>911667.97</v>
      </c>
      <c r="F135" s="164">
        <f t="shared" si="37"/>
        <v>120999.13332006104</v>
      </c>
      <c r="G135" s="152">
        <v>119450.53</v>
      </c>
      <c r="H135" s="152">
        <v>140429.01999999999</v>
      </c>
      <c r="I135" s="152">
        <f t="shared" si="59"/>
        <v>116.05787260355325</v>
      </c>
      <c r="J135" s="152">
        <f t="shared" si="60"/>
        <v>117.56249218818868</v>
      </c>
    </row>
    <row r="136" spans="1:29" ht="30" x14ac:dyDescent="0.25">
      <c r="A136" s="207">
        <v>3133</v>
      </c>
      <c r="B136" s="221"/>
      <c r="C136" s="203"/>
      <c r="D136" s="203" t="s">
        <v>135</v>
      </c>
      <c r="E136" s="184">
        <v>192.79</v>
      </c>
      <c r="F136" s="164">
        <f t="shared" si="37"/>
        <v>25.587630234255755</v>
      </c>
      <c r="G136" s="152">
        <v>66.37</v>
      </c>
      <c r="H136" s="152">
        <v>30.43</v>
      </c>
      <c r="I136" s="152">
        <f t="shared" si="59"/>
        <v>118.92465117485347</v>
      </c>
      <c r="J136" s="152">
        <f t="shared" si="60"/>
        <v>45.84902817538044</v>
      </c>
    </row>
    <row r="137" spans="1:29" s="26" customFormat="1" x14ac:dyDescent="0.25">
      <c r="A137" s="212">
        <v>32</v>
      </c>
      <c r="B137" s="222"/>
      <c r="C137" s="187"/>
      <c r="D137" s="187" t="s">
        <v>32</v>
      </c>
      <c r="E137" s="165">
        <f>SUM(E138:E142)</f>
        <v>27024.1</v>
      </c>
      <c r="F137" s="154">
        <f t="shared" si="37"/>
        <v>3586.7144468776955</v>
      </c>
      <c r="G137" s="154">
        <f t="shared" ref="G137" si="61">SUM(G140:G142)</f>
        <v>8626.9804207313027</v>
      </c>
      <c r="H137" s="154">
        <f>SUM(H138:H142)</f>
        <v>2800.55</v>
      </c>
      <c r="I137" s="250">
        <f t="shared" si="59"/>
        <v>78.081208902424152</v>
      </c>
      <c r="J137" s="250">
        <f t="shared" si="60"/>
        <v>32.462691039266318</v>
      </c>
    </row>
    <row r="138" spans="1:29" s="26" customFormat="1" x14ac:dyDescent="0.25">
      <c r="A138" s="207">
        <v>3211</v>
      </c>
      <c r="B138" s="222"/>
      <c r="C138" s="187"/>
      <c r="D138" s="203" t="s">
        <v>46</v>
      </c>
      <c r="E138" s="184">
        <v>3088.24</v>
      </c>
      <c r="F138" s="164">
        <f t="shared" si="37"/>
        <v>409.87988585838474</v>
      </c>
      <c r="G138" s="164">
        <v>0</v>
      </c>
      <c r="H138" s="164">
        <v>0</v>
      </c>
      <c r="I138" s="152">
        <f t="shared" si="59"/>
        <v>0</v>
      </c>
      <c r="J138" s="152" t="e">
        <f t="shared" si="60"/>
        <v>#DIV/0!</v>
      </c>
    </row>
    <row r="139" spans="1:29" s="26" customFormat="1" x14ac:dyDescent="0.25">
      <c r="A139" s="207">
        <v>3221</v>
      </c>
      <c r="B139" s="222"/>
      <c r="C139" s="187"/>
      <c r="D139" s="203" t="s">
        <v>197</v>
      </c>
      <c r="E139" s="184">
        <v>1213.3599999999999</v>
      </c>
      <c r="F139" s="164">
        <f t="shared" si="37"/>
        <v>161.04054681797064</v>
      </c>
      <c r="G139" s="164">
        <v>0</v>
      </c>
      <c r="H139" s="164">
        <v>0</v>
      </c>
      <c r="I139" s="152">
        <f t="shared" si="59"/>
        <v>0</v>
      </c>
      <c r="J139" s="152" t="e">
        <f t="shared" si="60"/>
        <v>#DIV/0!</v>
      </c>
    </row>
    <row r="140" spans="1:29" x14ac:dyDescent="0.25">
      <c r="A140" s="349">
        <v>3236</v>
      </c>
      <c r="B140" s="350"/>
      <c r="C140" s="351"/>
      <c r="D140" s="203" t="s">
        <v>57</v>
      </c>
      <c r="E140" s="184">
        <v>7085</v>
      </c>
      <c r="F140" s="164">
        <f t="shared" si="37"/>
        <v>940.34109761762556</v>
      </c>
      <c r="G140" s="152">
        <v>0</v>
      </c>
      <c r="H140" s="152">
        <v>0</v>
      </c>
      <c r="I140" s="152">
        <f t="shared" si="59"/>
        <v>0</v>
      </c>
      <c r="J140" s="152" t="e">
        <f t="shared" si="60"/>
        <v>#DIV/0!</v>
      </c>
    </row>
    <row r="141" spans="1:29" x14ac:dyDescent="0.25">
      <c r="A141" s="349">
        <v>3295</v>
      </c>
      <c r="B141" s="366"/>
      <c r="C141" s="367"/>
      <c r="D141" s="203" t="s">
        <v>64</v>
      </c>
      <c r="E141" s="184">
        <v>11812.5</v>
      </c>
      <c r="F141" s="164">
        <f t="shared" si="37"/>
        <v>1567.7881743977703</v>
      </c>
      <c r="G141" s="152">
        <v>1990.84</v>
      </c>
      <c r="H141" s="152">
        <v>1719.43</v>
      </c>
      <c r="I141" s="152">
        <f t="shared" si="59"/>
        <v>109.67234146031745</v>
      </c>
      <c r="J141" s="152">
        <f t="shared" si="60"/>
        <v>86.367061140021306</v>
      </c>
    </row>
    <row r="142" spans="1:29" x14ac:dyDescent="0.25">
      <c r="A142" s="207">
        <v>3296</v>
      </c>
      <c r="B142" s="221"/>
      <c r="C142" s="203"/>
      <c r="D142" s="203" t="s">
        <v>77</v>
      </c>
      <c r="E142" s="184">
        <v>3825</v>
      </c>
      <c r="F142" s="164">
        <f t="shared" si="37"/>
        <v>507.66474218594465</v>
      </c>
      <c r="G142" s="164">
        <f>50000/7.5345</f>
        <v>6636.1404207313026</v>
      </c>
      <c r="H142" s="164">
        <v>1081.1199999999999</v>
      </c>
      <c r="I142" s="152">
        <f t="shared" si="59"/>
        <v>212.95944156862743</v>
      </c>
      <c r="J142" s="152">
        <f t="shared" si="60"/>
        <v>16.291397279999998</v>
      </c>
    </row>
    <row r="143" spans="1:29" s="26" customFormat="1" x14ac:dyDescent="0.25">
      <c r="A143" s="212">
        <v>34</v>
      </c>
      <c r="B143" s="222"/>
      <c r="C143" s="187"/>
      <c r="D143" s="187" t="s">
        <v>146</v>
      </c>
      <c r="E143" s="165">
        <f>E144</f>
        <v>4695.78</v>
      </c>
      <c r="F143" s="154">
        <f t="shared" si="37"/>
        <v>623.23710929723268</v>
      </c>
      <c r="G143" s="154">
        <f t="shared" ref="G143:H143" si="62">G144</f>
        <v>3981.68</v>
      </c>
      <c r="H143" s="154">
        <f t="shared" si="62"/>
        <v>744.6</v>
      </c>
      <c r="I143" s="250">
        <f t="shared" si="59"/>
        <v>119.4729885130905</v>
      </c>
      <c r="J143" s="250">
        <f t="shared" si="60"/>
        <v>18.700648972293106</v>
      </c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9" x14ac:dyDescent="0.25">
      <c r="A144" s="207">
        <v>3433</v>
      </c>
      <c r="B144" s="221"/>
      <c r="C144" s="203"/>
      <c r="D144" s="203" t="s">
        <v>136</v>
      </c>
      <c r="E144" s="184">
        <v>4695.78</v>
      </c>
      <c r="F144" s="164">
        <f t="shared" si="37"/>
        <v>623.23710929723268</v>
      </c>
      <c r="G144" s="164">
        <v>3981.68</v>
      </c>
      <c r="H144" s="164">
        <v>744.6</v>
      </c>
      <c r="I144" s="152">
        <f t="shared" si="59"/>
        <v>119.4729885130905</v>
      </c>
      <c r="J144" s="152">
        <f t="shared" si="60"/>
        <v>18.700648972293106</v>
      </c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x14ac:dyDescent="0.25">
      <c r="A145" s="212">
        <v>38</v>
      </c>
      <c r="B145" s="222"/>
      <c r="C145" s="187"/>
      <c r="D145" s="187" t="s">
        <v>167</v>
      </c>
      <c r="E145" s="165">
        <v>0</v>
      </c>
      <c r="F145" s="154">
        <f t="shared" si="37"/>
        <v>0</v>
      </c>
      <c r="G145" s="154">
        <v>0</v>
      </c>
      <c r="H145" s="154">
        <f>H146</f>
        <v>536.69000000000005</v>
      </c>
      <c r="I145" s="250" t="e">
        <f t="shared" si="59"/>
        <v>#DIV/0!</v>
      </c>
      <c r="J145" s="250" t="e">
        <f t="shared" si="60"/>
        <v>#DIV/0!</v>
      </c>
      <c r="K145" s="37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x14ac:dyDescent="0.25">
      <c r="A146" s="207">
        <v>3812</v>
      </c>
      <c r="B146" s="221"/>
      <c r="C146" s="203"/>
      <c r="D146" s="203" t="s">
        <v>199</v>
      </c>
      <c r="E146" s="184">
        <v>0</v>
      </c>
      <c r="F146" s="164">
        <f t="shared" si="37"/>
        <v>0</v>
      </c>
      <c r="G146" s="164">
        <v>0</v>
      </c>
      <c r="H146" s="164">
        <v>536.69000000000005</v>
      </c>
      <c r="I146" s="152" t="e">
        <f t="shared" si="59"/>
        <v>#DIV/0!</v>
      </c>
      <c r="J146" s="152" t="e">
        <f t="shared" si="60"/>
        <v>#DIV/0!</v>
      </c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x14ac:dyDescent="0.25">
      <c r="A147" s="343" t="s">
        <v>88</v>
      </c>
      <c r="B147" s="344"/>
      <c r="C147" s="345"/>
      <c r="D147" s="193" t="s">
        <v>89</v>
      </c>
      <c r="E147" s="194">
        <f>E148</f>
        <v>2163.89</v>
      </c>
      <c r="F147" s="159">
        <f t="shared" si="37"/>
        <v>287.19755790032514</v>
      </c>
      <c r="G147" s="159">
        <f t="shared" ref="G147:H147" si="63">G148</f>
        <v>663.61</v>
      </c>
      <c r="H147" s="159">
        <f t="shared" si="63"/>
        <v>549.70000000000005</v>
      </c>
      <c r="I147" s="282">
        <f t="shared" si="59"/>
        <v>191.40134895951277</v>
      </c>
      <c r="J147" s="282">
        <f t="shared" si="60"/>
        <v>82.834797546751858</v>
      </c>
      <c r="K147" s="308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s="31" customFormat="1" x14ac:dyDescent="0.25">
      <c r="A148" s="346" t="s">
        <v>188</v>
      </c>
      <c r="B148" s="347"/>
      <c r="C148" s="348"/>
      <c r="D148" s="215" t="s">
        <v>87</v>
      </c>
      <c r="E148" s="196">
        <f>E149</f>
        <v>2163.89</v>
      </c>
      <c r="F148" s="161">
        <f t="shared" si="37"/>
        <v>287.19755790032514</v>
      </c>
      <c r="G148" s="162">
        <f>G150</f>
        <v>663.61</v>
      </c>
      <c r="H148" s="162">
        <f>H150</f>
        <v>549.70000000000005</v>
      </c>
      <c r="I148" s="283">
        <f t="shared" si="59"/>
        <v>191.40134895951277</v>
      </c>
      <c r="J148" s="283">
        <f t="shared" si="60"/>
        <v>82.834797546751858</v>
      </c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s="27" customFormat="1" x14ac:dyDescent="0.25">
      <c r="A149" s="198">
        <v>32</v>
      </c>
      <c r="B149" s="223"/>
      <c r="C149" s="224"/>
      <c r="D149" s="201" t="s">
        <v>32</v>
      </c>
      <c r="E149" s="202">
        <f>E150</f>
        <v>2163.89</v>
      </c>
      <c r="F149" s="154">
        <f t="shared" si="37"/>
        <v>287.19755790032514</v>
      </c>
      <c r="G149" s="163">
        <f t="shared" ref="G149:H149" si="64">G150</f>
        <v>663.61</v>
      </c>
      <c r="H149" s="163">
        <f t="shared" si="64"/>
        <v>549.70000000000005</v>
      </c>
      <c r="I149" s="250">
        <f t="shared" si="59"/>
        <v>191.40134895951277</v>
      </c>
      <c r="J149" s="250">
        <f t="shared" si="60"/>
        <v>82.834797546751858</v>
      </c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8" customHeight="1" x14ac:dyDescent="0.25">
      <c r="A150" s="207">
        <v>3299</v>
      </c>
      <c r="B150" s="221"/>
      <c r="C150" s="203"/>
      <c r="D150" s="203" t="s">
        <v>65</v>
      </c>
      <c r="E150" s="184">
        <v>2163.89</v>
      </c>
      <c r="F150" s="164">
        <f t="shared" si="37"/>
        <v>287.19755790032514</v>
      </c>
      <c r="G150" s="152">
        <v>663.61</v>
      </c>
      <c r="H150" s="152">
        <v>549.70000000000005</v>
      </c>
      <c r="I150" s="152">
        <f t="shared" si="59"/>
        <v>191.40134895951277</v>
      </c>
      <c r="J150" s="152">
        <f t="shared" si="60"/>
        <v>82.834797546751858</v>
      </c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5" customHeight="1" x14ac:dyDescent="0.25">
      <c r="A151" s="343" t="s">
        <v>170</v>
      </c>
      <c r="B151" s="392"/>
      <c r="C151" s="393"/>
      <c r="D151" s="193" t="s">
        <v>90</v>
      </c>
      <c r="E151" s="194">
        <f>E152+E155</f>
        <v>12836.11</v>
      </c>
      <c r="F151" s="159">
        <f t="shared" si="37"/>
        <v>1703.6445683190657</v>
      </c>
      <c r="G151" s="159">
        <f>G152</f>
        <v>0</v>
      </c>
      <c r="H151" s="159">
        <f>H152</f>
        <v>0</v>
      </c>
      <c r="I151" s="282">
        <f t="shared" si="59"/>
        <v>0</v>
      </c>
      <c r="J151" s="282" t="e">
        <f t="shared" si="60"/>
        <v>#DIV/0!</v>
      </c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5" customHeight="1" x14ac:dyDescent="0.25">
      <c r="A152" s="346" t="s">
        <v>102</v>
      </c>
      <c r="B152" s="347"/>
      <c r="C152" s="348"/>
      <c r="D152" s="195" t="s">
        <v>92</v>
      </c>
      <c r="E152" s="196">
        <f>E153</f>
        <v>5000</v>
      </c>
      <c r="F152" s="161">
        <f t="shared" ref="F152:F199" si="65">E152/7.5345</f>
        <v>663.61404207313024</v>
      </c>
      <c r="G152" s="162">
        <v>0</v>
      </c>
      <c r="H152" s="162">
        <f>H153</f>
        <v>0</v>
      </c>
      <c r="I152" s="283">
        <f t="shared" si="59"/>
        <v>0</v>
      </c>
      <c r="J152" s="283" t="e">
        <f t="shared" si="60"/>
        <v>#DIV/0!</v>
      </c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x14ac:dyDescent="0.25">
      <c r="A153" s="198">
        <v>32</v>
      </c>
      <c r="B153" s="223"/>
      <c r="C153" s="224"/>
      <c r="D153" s="201" t="s">
        <v>32</v>
      </c>
      <c r="E153" s="202">
        <f>E154</f>
        <v>5000</v>
      </c>
      <c r="F153" s="154">
        <f t="shared" si="65"/>
        <v>663.61404207313024</v>
      </c>
      <c r="G153" s="163">
        <v>0</v>
      </c>
      <c r="H153" s="163">
        <f>H154</f>
        <v>0</v>
      </c>
      <c r="I153" s="250">
        <f t="shared" si="59"/>
        <v>0</v>
      </c>
      <c r="J153" s="250" t="e">
        <f t="shared" si="60"/>
        <v>#DIV/0!</v>
      </c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7.25" customHeight="1" x14ac:dyDescent="0.25">
      <c r="A154" s="207">
        <v>3299</v>
      </c>
      <c r="B154" s="221"/>
      <c r="C154" s="203"/>
      <c r="D154" s="203" t="s">
        <v>65</v>
      </c>
      <c r="E154" s="220">
        <v>5000</v>
      </c>
      <c r="F154" s="164">
        <f t="shared" si="65"/>
        <v>663.61404207313024</v>
      </c>
      <c r="G154" s="164">
        <v>0</v>
      </c>
      <c r="H154" s="164">
        <v>0</v>
      </c>
      <c r="I154" s="152">
        <f t="shared" si="59"/>
        <v>0</v>
      </c>
      <c r="J154" s="152" t="e">
        <f t="shared" si="60"/>
        <v>#DIV/0!</v>
      </c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s="31" customFormat="1" x14ac:dyDescent="0.25">
      <c r="A155" s="346" t="s">
        <v>86</v>
      </c>
      <c r="B155" s="347"/>
      <c r="C155" s="348"/>
      <c r="D155" s="195" t="s">
        <v>87</v>
      </c>
      <c r="E155" s="196">
        <f>E156</f>
        <v>7836.11</v>
      </c>
      <c r="F155" s="161">
        <f t="shared" si="65"/>
        <v>1040.0305262459353</v>
      </c>
      <c r="G155" s="162">
        <f>G157</f>
        <v>0</v>
      </c>
      <c r="H155" s="162">
        <f>H157</f>
        <v>0</v>
      </c>
      <c r="I155" s="283">
        <f t="shared" si="59"/>
        <v>0</v>
      </c>
      <c r="J155" s="283" t="e">
        <f t="shared" si="60"/>
        <v>#DIV/0!</v>
      </c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s="27" customFormat="1" x14ac:dyDescent="0.25">
      <c r="A156" s="352">
        <v>32</v>
      </c>
      <c r="B156" s="350"/>
      <c r="C156" s="351"/>
      <c r="D156" s="201" t="s">
        <v>32</v>
      </c>
      <c r="E156" s="202">
        <f>E157</f>
        <v>7836.11</v>
      </c>
      <c r="F156" s="154">
        <f t="shared" si="65"/>
        <v>1040.0305262459353</v>
      </c>
      <c r="G156" s="163">
        <f t="shared" ref="G156:H156" si="66">G157</f>
        <v>0</v>
      </c>
      <c r="H156" s="163">
        <f t="shared" si="66"/>
        <v>0</v>
      </c>
      <c r="I156" s="250">
        <f t="shared" si="59"/>
        <v>0</v>
      </c>
      <c r="J156" s="250" t="e">
        <f t="shared" si="60"/>
        <v>#DIV/0!</v>
      </c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8.75" customHeight="1" x14ac:dyDescent="0.25">
      <c r="A157" s="349">
        <v>3299</v>
      </c>
      <c r="B157" s="366"/>
      <c r="C157" s="367"/>
      <c r="D157" s="203" t="s">
        <v>65</v>
      </c>
      <c r="E157" s="184">
        <v>7836.11</v>
      </c>
      <c r="F157" s="164">
        <f t="shared" si="65"/>
        <v>1040.0305262459353</v>
      </c>
      <c r="G157" s="178">
        <v>0</v>
      </c>
      <c r="H157" s="152">
        <v>0</v>
      </c>
      <c r="I157" s="152">
        <f t="shared" si="59"/>
        <v>0</v>
      </c>
      <c r="J157" s="152" t="e">
        <f t="shared" si="60"/>
        <v>#DIV/0!</v>
      </c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s="35" customFormat="1" x14ac:dyDescent="0.25">
      <c r="A158" s="343" t="s">
        <v>142</v>
      </c>
      <c r="B158" s="392"/>
      <c r="C158" s="393"/>
      <c r="D158" s="193" t="s">
        <v>143</v>
      </c>
      <c r="E158" s="194">
        <v>0</v>
      </c>
      <c r="F158" s="159">
        <f t="shared" si="65"/>
        <v>0</v>
      </c>
      <c r="G158" s="159">
        <f>G159+G162</f>
        <v>796.34</v>
      </c>
      <c r="H158" s="159">
        <f>H159+H162</f>
        <v>1708.25</v>
      </c>
      <c r="I158" s="282" t="e">
        <f t="shared" si="59"/>
        <v>#DIV/0!</v>
      </c>
      <c r="J158" s="282">
        <f t="shared" si="60"/>
        <v>214.51264535248762</v>
      </c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s="35" customFormat="1" ht="15" customHeight="1" x14ac:dyDescent="0.25">
      <c r="A159" s="346" t="s">
        <v>102</v>
      </c>
      <c r="B159" s="347"/>
      <c r="C159" s="348"/>
      <c r="D159" s="215" t="s">
        <v>87</v>
      </c>
      <c r="E159" s="216">
        <v>0</v>
      </c>
      <c r="F159" s="161">
        <f t="shared" si="65"/>
        <v>0</v>
      </c>
      <c r="G159" s="161">
        <f>G161</f>
        <v>663.61</v>
      </c>
      <c r="H159" s="161">
        <f>H161</f>
        <v>944.15</v>
      </c>
      <c r="I159" s="283" t="e">
        <f t="shared" si="59"/>
        <v>#DIV/0!</v>
      </c>
      <c r="J159" s="283">
        <f t="shared" si="60"/>
        <v>142.27483009599013</v>
      </c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s="35" customFormat="1" x14ac:dyDescent="0.25">
      <c r="A160" s="353">
        <v>32</v>
      </c>
      <c r="B160" s="350"/>
      <c r="C160" s="351"/>
      <c r="D160" s="187" t="s">
        <v>32</v>
      </c>
      <c r="E160" s="165">
        <v>0</v>
      </c>
      <c r="F160" s="154">
        <f t="shared" si="65"/>
        <v>0</v>
      </c>
      <c r="G160" s="154">
        <f t="shared" ref="G160:H160" si="67">G161</f>
        <v>663.61</v>
      </c>
      <c r="H160" s="154">
        <f t="shared" si="67"/>
        <v>944.15</v>
      </c>
      <c r="I160" s="250" t="e">
        <f t="shared" si="59"/>
        <v>#DIV/0!</v>
      </c>
      <c r="J160" s="250">
        <f t="shared" si="60"/>
        <v>142.27483009599013</v>
      </c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s="35" customFormat="1" ht="17.25" customHeight="1" x14ac:dyDescent="0.25">
      <c r="A161" s="207">
        <v>3299</v>
      </c>
      <c r="B161" s="221"/>
      <c r="C161" s="203"/>
      <c r="D161" s="203" t="s">
        <v>65</v>
      </c>
      <c r="E161" s="184">
        <v>0</v>
      </c>
      <c r="F161" s="164">
        <f t="shared" si="65"/>
        <v>0</v>
      </c>
      <c r="G161" s="164">
        <v>663.61</v>
      </c>
      <c r="H161" s="304">
        <v>944.15</v>
      </c>
      <c r="I161" s="152" t="e">
        <f t="shared" si="59"/>
        <v>#DIV/0!</v>
      </c>
      <c r="J161" s="152">
        <f t="shared" si="60"/>
        <v>142.27483009599013</v>
      </c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s="33" customFormat="1" x14ac:dyDescent="0.25">
      <c r="A162" s="346" t="s">
        <v>86</v>
      </c>
      <c r="B162" s="347"/>
      <c r="C162" s="348"/>
      <c r="D162" s="215" t="s">
        <v>87</v>
      </c>
      <c r="E162" s="216">
        <v>0</v>
      </c>
      <c r="F162" s="161">
        <f t="shared" si="65"/>
        <v>0</v>
      </c>
      <c r="G162" s="161">
        <f>G164</f>
        <v>132.72999999999999</v>
      </c>
      <c r="H162" s="161">
        <f t="shared" ref="H162" si="68">H164</f>
        <v>764.1</v>
      </c>
      <c r="I162" s="283" t="e">
        <f t="shared" ref="I162:I193" si="69">SUM(H162/F162*100)</f>
        <v>#DIV/0!</v>
      </c>
      <c r="J162" s="283">
        <f t="shared" ref="J162:J193" si="70">SUM(H162/G162*100)</f>
        <v>575.67995178181275</v>
      </c>
      <c r="K162" s="308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s="26" customFormat="1" x14ac:dyDescent="0.25">
      <c r="A163" s="353">
        <v>32</v>
      </c>
      <c r="B163" s="350"/>
      <c r="C163" s="351"/>
      <c r="D163" s="187" t="s">
        <v>32</v>
      </c>
      <c r="E163" s="165">
        <v>0</v>
      </c>
      <c r="F163" s="154">
        <f t="shared" si="65"/>
        <v>0</v>
      </c>
      <c r="G163" s="154">
        <f t="shared" ref="G163:H163" si="71">G164</f>
        <v>132.72999999999999</v>
      </c>
      <c r="H163" s="154">
        <f t="shared" si="71"/>
        <v>764.1</v>
      </c>
      <c r="I163" s="250" t="e">
        <f t="shared" si="69"/>
        <v>#DIV/0!</v>
      </c>
      <c r="J163" s="250">
        <f t="shared" si="70"/>
        <v>575.67995178181275</v>
      </c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7.25" customHeight="1" x14ac:dyDescent="0.25">
      <c r="A164" s="207">
        <v>3299</v>
      </c>
      <c r="B164" s="221"/>
      <c r="C164" s="203"/>
      <c r="D164" s="203" t="s">
        <v>65</v>
      </c>
      <c r="E164" s="184">
        <v>0</v>
      </c>
      <c r="F164" s="164">
        <f t="shared" si="65"/>
        <v>0</v>
      </c>
      <c r="G164" s="164">
        <v>132.72999999999999</v>
      </c>
      <c r="H164" s="164">
        <v>764.1</v>
      </c>
      <c r="I164" s="152" t="e">
        <f t="shared" si="69"/>
        <v>#DIV/0!</v>
      </c>
      <c r="J164" s="152">
        <f t="shared" si="70"/>
        <v>575.67995178181275</v>
      </c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5" customHeight="1" x14ac:dyDescent="0.25">
      <c r="A165" s="343" t="s">
        <v>193</v>
      </c>
      <c r="B165" s="392"/>
      <c r="C165" s="393"/>
      <c r="D165" s="193" t="s">
        <v>194</v>
      </c>
      <c r="E165" s="194">
        <v>0</v>
      </c>
      <c r="F165" s="159">
        <f t="shared" si="65"/>
        <v>0</v>
      </c>
      <c r="G165" s="176">
        <f t="shared" ref="G165:H167" si="72">G166</f>
        <v>1194.51</v>
      </c>
      <c r="H165" s="176">
        <f t="shared" si="72"/>
        <v>4943.5</v>
      </c>
      <c r="I165" s="282" t="e">
        <f t="shared" si="69"/>
        <v>#DIV/0!</v>
      </c>
      <c r="J165" s="282">
        <f t="shared" si="70"/>
        <v>413.85170488317391</v>
      </c>
      <c r="K165" s="308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5" customHeight="1" x14ac:dyDescent="0.25">
      <c r="A166" s="346" t="s">
        <v>132</v>
      </c>
      <c r="B166" s="356"/>
      <c r="C166" s="357"/>
      <c r="D166" s="195" t="s">
        <v>118</v>
      </c>
      <c r="E166" s="216">
        <v>0</v>
      </c>
      <c r="F166" s="161">
        <f t="shared" si="65"/>
        <v>0</v>
      </c>
      <c r="G166" s="169">
        <f t="shared" si="72"/>
        <v>1194.51</v>
      </c>
      <c r="H166" s="169">
        <f t="shared" si="72"/>
        <v>4943.5</v>
      </c>
      <c r="I166" s="283" t="e">
        <f t="shared" si="69"/>
        <v>#DIV/0!</v>
      </c>
      <c r="J166" s="283">
        <f t="shared" si="70"/>
        <v>413.85170488317391</v>
      </c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x14ac:dyDescent="0.25">
      <c r="A167" s="353">
        <v>32</v>
      </c>
      <c r="B167" s="350"/>
      <c r="C167" s="351"/>
      <c r="D167" s="187" t="s">
        <v>32</v>
      </c>
      <c r="E167" s="165">
        <v>0</v>
      </c>
      <c r="F167" s="154">
        <f t="shared" si="65"/>
        <v>0</v>
      </c>
      <c r="G167" s="154">
        <f>G168</f>
        <v>1194.51</v>
      </c>
      <c r="H167" s="154">
        <f t="shared" si="72"/>
        <v>4943.5</v>
      </c>
      <c r="I167" s="250" t="e">
        <f t="shared" si="69"/>
        <v>#DIV/0!</v>
      </c>
      <c r="J167" s="250">
        <f t="shared" si="70"/>
        <v>413.85170488317391</v>
      </c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6.5" customHeight="1" x14ac:dyDescent="0.25">
      <c r="A168" s="207">
        <v>3299</v>
      </c>
      <c r="B168" s="221"/>
      <c r="C168" s="203"/>
      <c r="D168" s="203" t="s">
        <v>65</v>
      </c>
      <c r="E168" s="184">
        <v>0</v>
      </c>
      <c r="F168" s="164">
        <f t="shared" si="65"/>
        <v>0</v>
      </c>
      <c r="G168" s="164">
        <v>1194.51</v>
      </c>
      <c r="H168" s="152">
        <v>4943.5</v>
      </c>
      <c r="I168" s="152" t="e">
        <f t="shared" si="69"/>
        <v>#DIV/0!</v>
      </c>
      <c r="J168" s="152">
        <f t="shared" si="70"/>
        <v>413.85170488317391</v>
      </c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x14ac:dyDescent="0.25">
      <c r="A169" s="343" t="s">
        <v>171</v>
      </c>
      <c r="B169" s="344"/>
      <c r="C169" s="345"/>
      <c r="D169" s="225" t="s">
        <v>91</v>
      </c>
      <c r="E169" s="226">
        <v>0</v>
      </c>
      <c r="F169" s="159">
        <f t="shared" si="65"/>
        <v>0</v>
      </c>
      <c r="G169" s="179">
        <f>G170</f>
        <v>132.72</v>
      </c>
      <c r="H169" s="179">
        <f>H170</f>
        <v>0</v>
      </c>
      <c r="I169" s="282" t="e">
        <f t="shared" si="69"/>
        <v>#DIV/0!</v>
      </c>
      <c r="J169" s="282">
        <f t="shared" si="70"/>
        <v>0</v>
      </c>
      <c r="K169" s="308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s="31" customFormat="1" x14ac:dyDescent="0.25">
      <c r="A170" s="346" t="s">
        <v>128</v>
      </c>
      <c r="B170" s="347"/>
      <c r="C170" s="348"/>
      <c r="D170" s="195" t="s">
        <v>129</v>
      </c>
      <c r="E170" s="196">
        <v>0</v>
      </c>
      <c r="F170" s="161">
        <f t="shared" si="65"/>
        <v>0</v>
      </c>
      <c r="G170" s="162">
        <f t="shared" ref="G170" si="73">G172</f>
        <v>132.72</v>
      </c>
      <c r="H170" s="162">
        <f t="shared" ref="H170" si="74">H172</f>
        <v>0</v>
      </c>
      <c r="I170" s="197" t="e">
        <f t="shared" si="69"/>
        <v>#DIV/0!</v>
      </c>
      <c r="J170" s="197">
        <f t="shared" si="70"/>
        <v>0</v>
      </c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s="27" customFormat="1" x14ac:dyDescent="0.25">
      <c r="A171" s="352">
        <v>32</v>
      </c>
      <c r="B171" s="350"/>
      <c r="C171" s="351"/>
      <c r="D171" s="201" t="s">
        <v>32</v>
      </c>
      <c r="E171" s="202">
        <v>0</v>
      </c>
      <c r="F171" s="154">
        <f t="shared" si="65"/>
        <v>0</v>
      </c>
      <c r="G171" s="163">
        <f t="shared" ref="G171:H171" si="75">G172</f>
        <v>132.72</v>
      </c>
      <c r="H171" s="163">
        <f t="shared" si="75"/>
        <v>0</v>
      </c>
      <c r="I171" s="250" t="e">
        <f t="shared" si="69"/>
        <v>#DIV/0!</v>
      </c>
      <c r="J171" s="250">
        <f t="shared" si="70"/>
        <v>0</v>
      </c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7.25" customHeight="1" x14ac:dyDescent="0.25">
      <c r="A172" s="349">
        <v>3299</v>
      </c>
      <c r="B172" s="350"/>
      <c r="C172" s="351"/>
      <c r="D172" s="203" t="s">
        <v>65</v>
      </c>
      <c r="E172" s="184">
        <v>0</v>
      </c>
      <c r="F172" s="164">
        <f t="shared" si="65"/>
        <v>0</v>
      </c>
      <c r="G172" s="152">
        <v>132.72</v>
      </c>
      <c r="H172" s="152">
        <v>0</v>
      </c>
      <c r="I172" s="152" t="e">
        <f t="shared" si="69"/>
        <v>#DIV/0!</v>
      </c>
      <c r="J172" s="152">
        <f t="shared" si="70"/>
        <v>0</v>
      </c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x14ac:dyDescent="0.25">
      <c r="A173" s="343" t="s">
        <v>98</v>
      </c>
      <c r="B173" s="344"/>
      <c r="C173" s="345"/>
      <c r="D173" s="193" t="s">
        <v>93</v>
      </c>
      <c r="E173" s="194">
        <f>E183</f>
        <v>4000</v>
      </c>
      <c r="F173" s="159">
        <f t="shared" si="65"/>
        <v>530.89123365850423</v>
      </c>
      <c r="G173" s="159">
        <f>G174+G178</f>
        <v>1964.3</v>
      </c>
      <c r="H173" s="159">
        <f>H174+H178+H183</f>
        <v>531</v>
      </c>
      <c r="I173" s="282">
        <f t="shared" si="69"/>
        <v>100.02048749999999</v>
      </c>
      <c r="J173" s="282">
        <f t="shared" si="70"/>
        <v>27.032530672504201</v>
      </c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s="31" customFormat="1" x14ac:dyDescent="0.25">
      <c r="A174" s="346" t="s">
        <v>128</v>
      </c>
      <c r="B174" s="356"/>
      <c r="C174" s="357"/>
      <c r="D174" s="195" t="s">
        <v>139</v>
      </c>
      <c r="E174" s="196">
        <v>0</v>
      </c>
      <c r="F174" s="161">
        <f t="shared" si="65"/>
        <v>0</v>
      </c>
      <c r="G174" s="162">
        <f>G176+G177</f>
        <v>637.06999999999994</v>
      </c>
      <c r="H174" s="162">
        <f>H176+H177</f>
        <v>0</v>
      </c>
      <c r="I174" s="283" t="e">
        <f t="shared" si="69"/>
        <v>#DIV/0!</v>
      </c>
      <c r="J174" s="283">
        <f t="shared" si="70"/>
        <v>0</v>
      </c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s="27" customFormat="1" ht="30" x14ac:dyDescent="0.25">
      <c r="A175" s="352">
        <v>42</v>
      </c>
      <c r="B175" s="350"/>
      <c r="C175" s="351"/>
      <c r="D175" s="201" t="s">
        <v>145</v>
      </c>
      <c r="E175" s="202">
        <v>0</v>
      </c>
      <c r="F175" s="154">
        <f t="shared" si="65"/>
        <v>0</v>
      </c>
      <c r="G175" s="163">
        <f>SUM(G176:G177)</f>
        <v>637.06999999999994</v>
      </c>
      <c r="H175" s="163">
        <f>SUM(H176:H177)</f>
        <v>0</v>
      </c>
      <c r="I175" s="250" t="e">
        <f t="shared" si="69"/>
        <v>#DIV/0!</v>
      </c>
      <c r="J175" s="250">
        <f t="shared" si="70"/>
        <v>0</v>
      </c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30" x14ac:dyDescent="0.25">
      <c r="A176" s="349">
        <v>4227</v>
      </c>
      <c r="B176" s="350"/>
      <c r="C176" s="351"/>
      <c r="D176" s="203" t="s">
        <v>100</v>
      </c>
      <c r="E176" s="184">
        <v>0</v>
      </c>
      <c r="F176" s="164">
        <f t="shared" si="65"/>
        <v>0</v>
      </c>
      <c r="G176" s="152">
        <v>265.45</v>
      </c>
      <c r="H176" s="152">
        <v>0</v>
      </c>
      <c r="I176" s="152" t="e">
        <f t="shared" si="69"/>
        <v>#DIV/0!</v>
      </c>
      <c r="J176" s="152">
        <f t="shared" si="70"/>
        <v>0</v>
      </c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40" x14ac:dyDescent="0.25">
      <c r="A177" s="349">
        <v>4241</v>
      </c>
      <c r="B177" s="350"/>
      <c r="C177" s="351"/>
      <c r="D177" s="203" t="s">
        <v>95</v>
      </c>
      <c r="E177" s="184">
        <v>0</v>
      </c>
      <c r="F177" s="164">
        <f t="shared" si="65"/>
        <v>0</v>
      </c>
      <c r="G177" s="152">
        <v>371.62</v>
      </c>
      <c r="H177" s="152">
        <v>0</v>
      </c>
      <c r="I177" s="152" t="e">
        <f t="shared" si="69"/>
        <v>#DIV/0!</v>
      </c>
      <c r="J177" s="152">
        <f t="shared" si="70"/>
        <v>0</v>
      </c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40" ht="15" customHeight="1" x14ac:dyDescent="0.25">
      <c r="A178" s="346" t="s">
        <v>131</v>
      </c>
      <c r="B178" s="356"/>
      <c r="C178" s="357"/>
      <c r="D178" s="195" t="s">
        <v>196</v>
      </c>
      <c r="E178" s="196"/>
      <c r="F178" s="161">
        <f t="shared" si="65"/>
        <v>0</v>
      </c>
      <c r="G178" s="180">
        <f>G179</f>
        <v>1327.23</v>
      </c>
      <c r="H178" s="180">
        <f>H179</f>
        <v>0</v>
      </c>
      <c r="I178" s="283" t="e">
        <f t="shared" si="69"/>
        <v>#DIV/0!</v>
      </c>
      <c r="J178" s="283">
        <f t="shared" si="70"/>
        <v>0</v>
      </c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40" ht="30" x14ac:dyDescent="0.25">
      <c r="A179" s="212">
        <v>42</v>
      </c>
      <c r="B179" s="213"/>
      <c r="C179" s="214"/>
      <c r="D179" s="187" t="s">
        <v>145</v>
      </c>
      <c r="E179" s="165">
        <v>0</v>
      </c>
      <c r="F179" s="154">
        <f t="shared" si="65"/>
        <v>0</v>
      </c>
      <c r="G179" s="181">
        <f>G180+G181+G182</f>
        <v>1327.23</v>
      </c>
      <c r="H179" s="181">
        <f>H180+H181+H182</f>
        <v>0</v>
      </c>
      <c r="I179" s="250" t="e">
        <f t="shared" si="69"/>
        <v>#DIV/0!</v>
      </c>
      <c r="J179" s="250">
        <f t="shared" si="70"/>
        <v>0</v>
      </c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40" x14ac:dyDescent="0.25">
      <c r="A180" s="207">
        <v>4221</v>
      </c>
      <c r="B180" s="205"/>
      <c r="C180" s="206"/>
      <c r="D180" s="203" t="s">
        <v>94</v>
      </c>
      <c r="E180" s="184">
        <v>0</v>
      </c>
      <c r="F180" s="164">
        <f t="shared" si="65"/>
        <v>0</v>
      </c>
      <c r="G180" s="164">
        <v>530.89</v>
      </c>
      <c r="H180" s="164">
        <v>0</v>
      </c>
      <c r="I180" s="152" t="e">
        <f t="shared" si="69"/>
        <v>#DIV/0!</v>
      </c>
      <c r="J180" s="152">
        <f t="shared" si="70"/>
        <v>0</v>
      </c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40" ht="30" x14ac:dyDescent="0.25">
      <c r="A181" s="207">
        <v>4227</v>
      </c>
      <c r="B181" s="205"/>
      <c r="C181" s="206"/>
      <c r="D181" s="203" t="s">
        <v>100</v>
      </c>
      <c r="E181" s="184">
        <v>0</v>
      </c>
      <c r="F181" s="164">
        <f t="shared" si="65"/>
        <v>0</v>
      </c>
      <c r="G181" s="164">
        <v>530.89</v>
      </c>
      <c r="H181" s="164">
        <v>0</v>
      </c>
      <c r="I181" s="152" t="e">
        <f t="shared" si="69"/>
        <v>#DIV/0!</v>
      </c>
      <c r="J181" s="152">
        <f t="shared" si="70"/>
        <v>0</v>
      </c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40" x14ac:dyDescent="0.25">
      <c r="A182" s="207">
        <v>4241</v>
      </c>
      <c r="B182" s="205"/>
      <c r="C182" s="206"/>
      <c r="D182" s="203" t="s">
        <v>95</v>
      </c>
      <c r="E182" s="184">
        <v>0</v>
      </c>
      <c r="F182" s="164">
        <f t="shared" si="65"/>
        <v>0</v>
      </c>
      <c r="G182" s="164">
        <v>265.45</v>
      </c>
      <c r="H182" s="164">
        <v>0</v>
      </c>
      <c r="I182" s="152" t="e">
        <f t="shared" si="69"/>
        <v>#DIV/0!</v>
      </c>
      <c r="J182" s="152">
        <f t="shared" si="70"/>
        <v>0</v>
      </c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40" ht="15" customHeight="1" x14ac:dyDescent="0.25">
      <c r="A183" s="346" t="s">
        <v>102</v>
      </c>
      <c r="B183" s="356"/>
      <c r="C183" s="357"/>
      <c r="D183" s="195" t="s">
        <v>92</v>
      </c>
      <c r="E183" s="196">
        <f>E184</f>
        <v>4000</v>
      </c>
      <c r="F183" s="161">
        <f t="shared" si="65"/>
        <v>530.89123365850423</v>
      </c>
      <c r="G183" s="180">
        <f>G184</f>
        <v>0</v>
      </c>
      <c r="H183" s="180">
        <f>H184</f>
        <v>531</v>
      </c>
      <c r="I183" s="283">
        <f t="shared" si="69"/>
        <v>100.02048749999999</v>
      </c>
      <c r="J183" s="283" t="e">
        <f t="shared" si="70"/>
        <v>#DIV/0!</v>
      </c>
      <c r="K183" s="25"/>
      <c r="L183" s="306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40" ht="30" x14ac:dyDescent="0.25">
      <c r="A184" s="352">
        <v>42</v>
      </c>
      <c r="B184" s="350"/>
      <c r="C184" s="351"/>
      <c r="D184" s="187" t="s">
        <v>145</v>
      </c>
      <c r="E184" s="184">
        <f>E185</f>
        <v>4000</v>
      </c>
      <c r="F184" s="154">
        <f t="shared" si="65"/>
        <v>530.89123365850423</v>
      </c>
      <c r="G184" s="154">
        <v>0</v>
      </c>
      <c r="H184" s="154">
        <f>H185</f>
        <v>531</v>
      </c>
      <c r="I184" s="250">
        <f t="shared" si="69"/>
        <v>100.02048749999999</v>
      </c>
      <c r="J184" s="250" t="e">
        <f t="shared" si="70"/>
        <v>#DIV/0!</v>
      </c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40" x14ac:dyDescent="0.25">
      <c r="A185" s="207">
        <v>4241</v>
      </c>
      <c r="B185" s="205"/>
      <c r="C185" s="206"/>
      <c r="D185" s="203" t="s">
        <v>95</v>
      </c>
      <c r="E185" s="184">
        <v>4000</v>
      </c>
      <c r="F185" s="164">
        <f t="shared" si="65"/>
        <v>530.89123365850423</v>
      </c>
      <c r="G185" s="164">
        <v>0</v>
      </c>
      <c r="H185" s="164">
        <v>531</v>
      </c>
      <c r="I185" s="152">
        <f t="shared" si="69"/>
        <v>100.02048749999999</v>
      </c>
      <c r="J185" s="152" t="e">
        <f t="shared" si="70"/>
        <v>#DIV/0!</v>
      </c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40" x14ac:dyDescent="0.25">
      <c r="A186" s="343" t="s">
        <v>137</v>
      </c>
      <c r="B186" s="344"/>
      <c r="C186" s="345"/>
      <c r="D186" s="193" t="s">
        <v>138</v>
      </c>
      <c r="E186" s="227">
        <f>E187</f>
        <v>82199.520000000004</v>
      </c>
      <c r="F186" s="159">
        <f t="shared" si="65"/>
        <v>10909.751144734222</v>
      </c>
      <c r="G186" s="159">
        <f t="shared" ref="G186:H186" si="76">G187</f>
        <v>18581.2</v>
      </c>
      <c r="H186" s="159">
        <f t="shared" si="76"/>
        <v>10598.89</v>
      </c>
      <c r="I186" s="282">
        <f t="shared" si="69"/>
        <v>97.150611956128202</v>
      </c>
      <c r="J186" s="282">
        <f t="shared" si="70"/>
        <v>57.040933847114282</v>
      </c>
      <c r="K186" s="25"/>
      <c r="L186" s="30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</row>
    <row r="187" spans="1:40" s="31" customFormat="1" x14ac:dyDescent="0.25">
      <c r="A187" s="346" t="s">
        <v>102</v>
      </c>
      <c r="B187" s="347"/>
      <c r="C187" s="348"/>
      <c r="D187" s="195" t="s">
        <v>92</v>
      </c>
      <c r="E187" s="196">
        <f>E188</f>
        <v>82199.520000000004</v>
      </c>
      <c r="F187" s="161">
        <f t="shared" si="65"/>
        <v>10909.751144734222</v>
      </c>
      <c r="G187" s="162">
        <f t="shared" ref="G187" si="77">G189</f>
        <v>18581.2</v>
      </c>
      <c r="H187" s="162">
        <f t="shared" ref="H187" si="78">H189</f>
        <v>10598.89</v>
      </c>
      <c r="I187" s="283">
        <f t="shared" si="69"/>
        <v>97.150611956128202</v>
      </c>
      <c r="J187" s="283">
        <f t="shared" si="70"/>
        <v>57.040933847114282</v>
      </c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</row>
    <row r="188" spans="1:40" s="27" customFormat="1" ht="30" x14ac:dyDescent="0.25">
      <c r="A188" s="352">
        <v>37</v>
      </c>
      <c r="B188" s="350"/>
      <c r="C188" s="351"/>
      <c r="D188" s="201" t="s">
        <v>144</v>
      </c>
      <c r="E188" s="202">
        <f>E189</f>
        <v>82199.520000000004</v>
      </c>
      <c r="F188" s="154">
        <f t="shared" si="65"/>
        <v>10909.751144734222</v>
      </c>
      <c r="G188" s="163">
        <f t="shared" ref="G188:H188" si="79">G189</f>
        <v>18581.2</v>
      </c>
      <c r="H188" s="163">
        <f t="shared" si="79"/>
        <v>10598.89</v>
      </c>
      <c r="I188" s="250">
        <f t="shared" si="69"/>
        <v>97.150611956128202</v>
      </c>
      <c r="J188" s="250">
        <f t="shared" si="70"/>
        <v>57.040933847114282</v>
      </c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</row>
    <row r="189" spans="1:40" ht="30" x14ac:dyDescent="0.25">
      <c r="A189" s="349">
        <v>3722</v>
      </c>
      <c r="B189" s="350"/>
      <c r="C189" s="351"/>
      <c r="D189" s="203" t="s">
        <v>115</v>
      </c>
      <c r="E189" s="184">
        <v>82199.520000000004</v>
      </c>
      <c r="F189" s="164">
        <f t="shared" si="65"/>
        <v>10909.751144734222</v>
      </c>
      <c r="G189" s="182">
        <v>18581.2</v>
      </c>
      <c r="H189" s="182">
        <v>10598.89</v>
      </c>
      <c r="I189" s="152">
        <f t="shared" si="69"/>
        <v>97.150611956128202</v>
      </c>
      <c r="J189" s="152">
        <f t="shared" si="70"/>
        <v>57.040933847114282</v>
      </c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</row>
    <row r="190" spans="1:40" ht="45" x14ac:dyDescent="0.25">
      <c r="A190" s="343" t="s">
        <v>140</v>
      </c>
      <c r="B190" s="344"/>
      <c r="C190" s="345"/>
      <c r="D190" s="193" t="s">
        <v>141</v>
      </c>
      <c r="E190" s="227">
        <f>E191</f>
        <v>212746.77</v>
      </c>
      <c r="F190" s="159">
        <f t="shared" si="65"/>
        <v>28236.348795540511</v>
      </c>
      <c r="G190" s="159">
        <f>G191</f>
        <v>31588.032024022825</v>
      </c>
      <c r="H190" s="159">
        <f t="shared" ref="H190" si="80">H191</f>
        <v>24677.35</v>
      </c>
      <c r="I190" s="282">
        <f t="shared" si="69"/>
        <v>87.395683410375639</v>
      </c>
      <c r="J190" s="282">
        <f t="shared" si="70"/>
        <v>78.122467335833946</v>
      </c>
      <c r="K190" s="25"/>
      <c r="L190" s="307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</row>
    <row r="191" spans="1:40" s="31" customFormat="1" x14ac:dyDescent="0.25">
      <c r="A191" s="346" t="s">
        <v>101</v>
      </c>
      <c r="B191" s="347"/>
      <c r="C191" s="348"/>
      <c r="D191" s="195" t="s">
        <v>103</v>
      </c>
      <c r="E191" s="196">
        <f>E192+E196</f>
        <v>212746.77</v>
      </c>
      <c r="F191" s="161">
        <f t="shared" si="65"/>
        <v>28236.348795540511</v>
      </c>
      <c r="G191" s="162">
        <f>G192+G196</f>
        <v>31588.032024022825</v>
      </c>
      <c r="H191" s="162">
        <f>H192+H196</f>
        <v>24677.35</v>
      </c>
      <c r="I191" s="283">
        <f t="shared" si="69"/>
        <v>87.395683410375639</v>
      </c>
      <c r="J191" s="283">
        <f t="shared" si="70"/>
        <v>78.122467335833946</v>
      </c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</row>
    <row r="192" spans="1:40" s="27" customFormat="1" x14ac:dyDescent="0.25">
      <c r="A192" s="352">
        <v>31</v>
      </c>
      <c r="B192" s="350"/>
      <c r="C192" s="351"/>
      <c r="D192" s="201" t="s">
        <v>22</v>
      </c>
      <c r="E192" s="202">
        <f>E193+E194+E195</f>
        <v>163276.84</v>
      </c>
      <c r="F192" s="154">
        <f t="shared" si="65"/>
        <v>21670.560753865549</v>
      </c>
      <c r="G192" s="163">
        <f t="shared" ref="G192" si="81">SUM(G193:G195)</f>
        <v>25615.502024022826</v>
      </c>
      <c r="H192" s="163">
        <f t="shared" ref="H192" si="82">SUM(H193:H195)</f>
        <v>23417.87</v>
      </c>
      <c r="I192" s="250">
        <f t="shared" si="69"/>
        <v>108.06305506341256</v>
      </c>
      <c r="J192" s="250">
        <f t="shared" si="70"/>
        <v>91.420695085492227</v>
      </c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</row>
    <row r="193" spans="1:32" s="28" customFormat="1" x14ac:dyDescent="0.25">
      <c r="A193" s="349">
        <v>3111</v>
      </c>
      <c r="B193" s="350"/>
      <c r="C193" s="351"/>
      <c r="D193" s="219" t="s">
        <v>80</v>
      </c>
      <c r="E193" s="220">
        <v>133928.07999999999</v>
      </c>
      <c r="F193" s="164">
        <f t="shared" si="65"/>
        <v>17775.31090317871</v>
      </c>
      <c r="G193" s="152">
        <f>160000/7.5345</f>
        <v>21235.649346340168</v>
      </c>
      <c r="H193" s="152">
        <v>19303.32</v>
      </c>
      <c r="I193" s="152">
        <f t="shared" si="69"/>
        <v>108.596243999018</v>
      </c>
      <c r="J193" s="152">
        <f t="shared" si="70"/>
        <v>90.900540337500004</v>
      </c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</row>
    <row r="194" spans="1:32" x14ac:dyDescent="0.25">
      <c r="A194" s="349">
        <v>3121</v>
      </c>
      <c r="B194" s="350"/>
      <c r="C194" s="351"/>
      <c r="D194" s="219" t="s">
        <v>83</v>
      </c>
      <c r="E194" s="220">
        <v>2571.25</v>
      </c>
      <c r="F194" s="164">
        <f t="shared" si="65"/>
        <v>341.26352113610722</v>
      </c>
      <c r="G194" s="152">
        <f>3000/7.5345</f>
        <v>398.16842524387812</v>
      </c>
      <c r="H194" s="152">
        <v>255</v>
      </c>
      <c r="I194" s="152">
        <f t="shared" ref="I194:I199" si="83">SUM(H194/F194*100)</f>
        <v>74.722314049586785</v>
      </c>
      <c r="J194" s="152">
        <f t="shared" ref="J194:J199" si="84">SUM(H194/G194*100)</f>
        <v>64.04325</v>
      </c>
    </row>
    <row r="195" spans="1:32" ht="30" x14ac:dyDescent="0.25">
      <c r="A195" s="349">
        <v>3132</v>
      </c>
      <c r="B195" s="350"/>
      <c r="C195" s="351"/>
      <c r="D195" s="219" t="s">
        <v>135</v>
      </c>
      <c r="E195" s="220">
        <v>26777.51</v>
      </c>
      <c r="F195" s="164">
        <f t="shared" si="65"/>
        <v>3553.986329550733</v>
      </c>
      <c r="G195" s="152">
        <f>30000/7.5345</f>
        <v>3981.6842524387812</v>
      </c>
      <c r="H195" s="152">
        <v>3859.55</v>
      </c>
      <c r="I195" s="152">
        <f t="shared" si="83"/>
        <v>108.59777281382775</v>
      </c>
      <c r="J195" s="152">
        <f t="shared" si="84"/>
        <v>96.932598250000012</v>
      </c>
    </row>
    <row r="196" spans="1:32" s="26" customFormat="1" x14ac:dyDescent="0.25">
      <c r="A196" s="353">
        <v>32</v>
      </c>
      <c r="B196" s="354"/>
      <c r="C196" s="355"/>
      <c r="D196" s="228" t="s">
        <v>32</v>
      </c>
      <c r="E196" s="153">
        <f>E197+E198+E199</f>
        <v>49469.93</v>
      </c>
      <c r="F196" s="154">
        <f t="shared" si="65"/>
        <v>6565.7880416749613</v>
      </c>
      <c r="G196" s="153">
        <f t="shared" ref="G196" si="85">G197+G198+G199</f>
        <v>5972.53</v>
      </c>
      <c r="H196" s="183">
        <f>H197+H198+H199</f>
        <v>1259.48</v>
      </c>
      <c r="I196" s="250">
        <f t="shared" si="83"/>
        <v>19.182465105570191</v>
      </c>
      <c r="J196" s="250">
        <f t="shared" si="84"/>
        <v>21.087880680381684</v>
      </c>
    </row>
    <row r="197" spans="1:32" x14ac:dyDescent="0.25">
      <c r="A197" s="349">
        <v>3211</v>
      </c>
      <c r="B197" s="350"/>
      <c r="C197" s="351"/>
      <c r="D197" s="203" t="s">
        <v>46</v>
      </c>
      <c r="E197" s="184">
        <v>14713.74</v>
      </c>
      <c r="F197" s="164">
        <f t="shared" si="65"/>
        <v>1952.8488950826197</v>
      </c>
      <c r="G197" s="184">
        <v>1990.85</v>
      </c>
      <c r="H197" s="152">
        <v>1259.48</v>
      </c>
      <c r="I197" s="152">
        <f t="shared" si="83"/>
        <v>64.494493310334434</v>
      </c>
      <c r="J197" s="152">
        <f t="shared" si="84"/>
        <v>63.263430193133587</v>
      </c>
    </row>
    <row r="198" spans="1:32" x14ac:dyDescent="0.25">
      <c r="A198" s="207">
        <v>3221</v>
      </c>
      <c r="B198" s="205"/>
      <c r="C198" s="206"/>
      <c r="D198" s="203" t="s">
        <v>195</v>
      </c>
      <c r="E198" s="184">
        <v>6640.2</v>
      </c>
      <c r="F198" s="164">
        <f t="shared" si="65"/>
        <v>881.3059924347998</v>
      </c>
      <c r="G198" s="164">
        <v>0</v>
      </c>
      <c r="H198" s="152">
        <v>0</v>
      </c>
      <c r="I198" s="152">
        <f t="shared" si="83"/>
        <v>0</v>
      </c>
      <c r="J198" s="152" t="e">
        <f t="shared" si="84"/>
        <v>#DIV/0!</v>
      </c>
    </row>
    <row r="199" spans="1:32" x14ac:dyDescent="0.25">
      <c r="A199" s="349">
        <v>3237</v>
      </c>
      <c r="B199" s="350"/>
      <c r="C199" s="351"/>
      <c r="D199" s="229" t="s">
        <v>58</v>
      </c>
      <c r="E199" s="185">
        <v>28115.99</v>
      </c>
      <c r="F199" s="164">
        <f t="shared" si="65"/>
        <v>3731.6331541575419</v>
      </c>
      <c r="G199" s="185">
        <v>3981.68</v>
      </c>
      <c r="H199" s="152">
        <v>0</v>
      </c>
      <c r="I199" s="152">
        <f t="shared" si="83"/>
        <v>0</v>
      </c>
      <c r="J199" s="152">
        <f t="shared" si="84"/>
        <v>0</v>
      </c>
      <c r="L199" s="26"/>
    </row>
    <row r="200" spans="1:32" x14ac:dyDescent="0.25">
      <c r="A200" s="341"/>
      <c r="B200" s="341"/>
      <c r="C200" s="341"/>
      <c r="D200" s="39"/>
      <c r="E200" s="39"/>
      <c r="F200" s="69"/>
      <c r="G200" s="69"/>
      <c r="H200" s="69"/>
      <c r="I200" s="70"/>
      <c r="J200" s="70"/>
      <c r="K200" s="310"/>
      <c r="L200" s="310"/>
    </row>
    <row r="201" spans="1:32" ht="18.75" x14ac:dyDescent="0.3">
      <c r="A201" s="342"/>
      <c r="B201" s="342"/>
      <c r="C201" s="342"/>
      <c r="D201" s="58"/>
      <c r="E201" s="58"/>
      <c r="F201" s="71"/>
      <c r="G201" s="72"/>
      <c r="H201" s="72"/>
      <c r="I201" s="70"/>
      <c r="J201" s="70"/>
      <c r="L201" s="311"/>
    </row>
    <row r="202" spans="1:32" x14ac:dyDescent="0.25">
      <c r="A202" s="340"/>
      <c r="B202" s="340"/>
      <c r="C202" s="340"/>
      <c r="D202" s="40"/>
      <c r="E202" s="40"/>
      <c r="F202" s="72"/>
      <c r="G202" s="72"/>
      <c r="H202" s="72"/>
      <c r="I202" s="70"/>
      <c r="J202" s="70"/>
      <c r="L202" s="309"/>
    </row>
    <row r="203" spans="1:32" x14ac:dyDescent="0.25">
      <c r="A203" s="340"/>
      <c r="B203" s="340"/>
      <c r="C203" s="340"/>
      <c r="D203" s="56"/>
      <c r="E203" s="56"/>
      <c r="F203" s="72"/>
      <c r="G203" s="73"/>
      <c r="H203" s="73"/>
      <c r="I203" s="70"/>
      <c r="J203" s="70"/>
      <c r="L203" s="310"/>
    </row>
    <row r="204" spans="1:32" ht="18.75" x14ac:dyDescent="0.3">
      <c r="A204" s="340"/>
      <c r="B204" s="340"/>
      <c r="C204" s="340"/>
      <c r="D204" s="57"/>
      <c r="E204" s="57"/>
      <c r="F204" s="72"/>
      <c r="G204" s="72"/>
      <c r="H204" s="72"/>
      <c r="I204" s="70"/>
      <c r="J204" s="70"/>
    </row>
    <row r="205" spans="1:32" x14ac:dyDescent="0.25">
      <c r="A205" s="51"/>
      <c r="B205" s="51"/>
      <c r="C205" s="51"/>
      <c r="D205" s="40"/>
      <c r="E205" s="40"/>
      <c r="F205" s="72"/>
      <c r="G205" s="72"/>
      <c r="H205" s="72"/>
      <c r="I205" s="70"/>
      <c r="J205" s="70"/>
      <c r="L205" s="312"/>
    </row>
    <row r="206" spans="1:32" x14ac:dyDescent="0.25">
      <c r="A206" s="340"/>
      <c r="B206" s="340"/>
      <c r="C206" s="340"/>
      <c r="D206" s="40"/>
      <c r="E206" s="40"/>
      <c r="F206" s="72"/>
      <c r="G206" s="72"/>
      <c r="H206" s="72"/>
      <c r="I206" s="70"/>
      <c r="J206" s="70"/>
    </row>
    <row r="207" spans="1:32" x14ac:dyDescent="0.25">
      <c r="F207" s="70"/>
      <c r="G207" s="70"/>
      <c r="H207" s="70"/>
      <c r="I207" s="70"/>
      <c r="J207" s="70"/>
    </row>
    <row r="208" spans="1:32" ht="18.75" x14ac:dyDescent="0.3">
      <c r="A208" s="55"/>
      <c r="B208" s="55"/>
      <c r="C208" s="55"/>
      <c r="D208" s="52"/>
      <c r="E208" s="52"/>
      <c r="G208" s="54"/>
      <c r="H208" s="53"/>
    </row>
  </sheetData>
  <mergeCells count="153">
    <mergeCell ref="A76:C76"/>
    <mergeCell ref="A75:C75"/>
    <mergeCell ref="A88:C88"/>
    <mergeCell ref="A89:C89"/>
    <mergeCell ref="A90:C90"/>
    <mergeCell ref="A19:C19"/>
    <mergeCell ref="A20:C20"/>
    <mergeCell ref="A22:C22"/>
    <mergeCell ref="A24:C24"/>
    <mergeCell ref="A21:C21"/>
    <mergeCell ref="A74:C74"/>
    <mergeCell ref="A58:C58"/>
    <mergeCell ref="A60:C60"/>
    <mergeCell ref="A61:C61"/>
    <mergeCell ref="A51:C51"/>
    <mergeCell ref="A52:C52"/>
    <mergeCell ref="A53:C53"/>
    <mergeCell ref="A54:C54"/>
    <mergeCell ref="A55:C55"/>
    <mergeCell ref="A68:C68"/>
    <mergeCell ref="A56:C56"/>
    <mergeCell ref="A57:C57"/>
    <mergeCell ref="A39:C39"/>
    <mergeCell ref="A46:C46"/>
    <mergeCell ref="A7:C7"/>
    <mergeCell ref="A184:C184"/>
    <mergeCell ref="A152:C152"/>
    <mergeCell ref="A151:C151"/>
    <mergeCell ref="A155:C155"/>
    <mergeCell ref="A157:C157"/>
    <mergeCell ref="A158:C158"/>
    <mergeCell ref="A162:C162"/>
    <mergeCell ref="A175:C175"/>
    <mergeCell ref="A171:C171"/>
    <mergeCell ref="A163:C163"/>
    <mergeCell ref="A156:C156"/>
    <mergeCell ref="A159:C159"/>
    <mergeCell ref="A160:C160"/>
    <mergeCell ref="A165:C165"/>
    <mergeCell ref="A166:C166"/>
    <mergeCell ref="A167:C167"/>
    <mergeCell ref="A173:C173"/>
    <mergeCell ref="A174:C174"/>
    <mergeCell ref="A128:C128"/>
    <mergeCell ref="A140:C140"/>
    <mergeCell ref="A141:C141"/>
    <mergeCell ref="A147:C147"/>
    <mergeCell ref="A148:C148"/>
    <mergeCell ref="A129:C129"/>
    <mergeCell ref="A131:C131"/>
    <mergeCell ref="A134:C134"/>
    <mergeCell ref="A135:C135"/>
    <mergeCell ref="A130:C130"/>
    <mergeCell ref="A69:C69"/>
    <mergeCell ref="A62:C62"/>
    <mergeCell ref="A64:C64"/>
    <mergeCell ref="A65:C65"/>
    <mergeCell ref="A66:C66"/>
    <mergeCell ref="A63:C63"/>
    <mergeCell ref="A85:C85"/>
    <mergeCell ref="A86:C86"/>
    <mergeCell ref="A77:C77"/>
    <mergeCell ref="A78:C78"/>
    <mergeCell ref="A80:C80"/>
    <mergeCell ref="A82:C82"/>
    <mergeCell ref="A83:C83"/>
    <mergeCell ref="A70:C70"/>
    <mergeCell ref="A71:C71"/>
    <mergeCell ref="A73:C73"/>
    <mergeCell ref="A72:C72"/>
    <mergeCell ref="A81:C81"/>
    <mergeCell ref="A79:C79"/>
    <mergeCell ref="A1:H1"/>
    <mergeCell ref="A3:H3"/>
    <mergeCell ref="A6:C6"/>
    <mergeCell ref="A8:C8"/>
    <mergeCell ref="A9:C9"/>
    <mergeCell ref="A34:C34"/>
    <mergeCell ref="A35:C35"/>
    <mergeCell ref="A37:C37"/>
    <mergeCell ref="A38:C38"/>
    <mergeCell ref="A16:C16"/>
    <mergeCell ref="A17:C17"/>
    <mergeCell ref="A18:C18"/>
    <mergeCell ref="A32:C32"/>
    <mergeCell ref="A33:C33"/>
    <mergeCell ref="A25:C25"/>
    <mergeCell ref="A26:C26"/>
    <mergeCell ref="A27:C27"/>
    <mergeCell ref="A28:C28"/>
    <mergeCell ref="A30:C30"/>
    <mergeCell ref="A10:C10"/>
    <mergeCell ref="A11:C11"/>
    <mergeCell ref="A12:C12"/>
    <mergeCell ref="A13:C13"/>
    <mergeCell ref="A14:C14"/>
    <mergeCell ref="A47:C47"/>
    <mergeCell ref="A48:C48"/>
    <mergeCell ref="A49:C49"/>
    <mergeCell ref="A50:C50"/>
    <mergeCell ref="A41:C41"/>
    <mergeCell ref="A43:C43"/>
    <mergeCell ref="A44:C44"/>
    <mergeCell ref="A45:C45"/>
    <mergeCell ref="A42:C42"/>
    <mergeCell ref="A120:C120"/>
    <mergeCell ref="A199:C199"/>
    <mergeCell ref="A96:C96"/>
    <mergeCell ref="A92:C92"/>
    <mergeCell ref="A93:C93"/>
    <mergeCell ref="A94:C94"/>
    <mergeCell ref="A101:C101"/>
    <mergeCell ref="A102:C102"/>
    <mergeCell ref="A104:C104"/>
    <mergeCell ref="A107:C107"/>
    <mergeCell ref="A98:C98"/>
    <mergeCell ref="A99:C99"/>
    <mergeCell ref="A100:C100"/>
    <mergeCell ref="A117:C117"/>
    <mergeCell ref="A116:C116"/>
    <mergeCell ref="A103:C103"/>
    <mergeCell ref="A125:C125"/>
    <mergeCell ref="A127:C127"/>
    <mergeCell ref="A109:C109"/>
    <mergeCell ref="A112:C112"/>
    <mergeCell ref="A115:C115"/>
    <mergeCell ref="A178:C178"/>
    <mergeCell ref="A126:C126"/>
    <mergeCell ref="A121:C121"/>
    <mergeCell ref="A206:C206"/>
    <mergeCell ref="A200:C200"/>
    <mergeCell ref="A202:C202"/>
    <mergeCell ref="A201:C201"/>
    <mergeCell ref="A203:C203"/>
    <mergeCell ref="A204:C204"/>
    <mergeCell ref="A169:C169"/>
    <mergeCell ref="A170:C170"/>
    <mergeCell ref="A172:C172"/>
    <mergeCell ref="A176:C176"/>
    <mergeCell ref="A177:C177"/>
    <mergeCell ref="A186:C186"/>
    <mergeCell ref="A194:C194"/>
    <mergeCell ref="A195:C195"/>
    <mergeCell ref="A197:C197"/>
    <mergeCell ref="A190:C190"/>
    <mergeCell ref="A191:C191"/>
    <mergeCell ref="A193:C193"/>
    <mergeCell ref="A187:C187"/>
    <mergeCell ref="A189:C189"/>
    <mergeCell ref="A192:C192"/>
    <mergeCell ref="A196:C196"/>
    <mergeCell ref="A188:C188"/>
    <mergeCell ref="A183:C183"/>
  </mergeCells>
  <printOptions horizontalCentered="1"/>
  <pageMargins left="0.7" right="0.7" top="0.75" bottom="0.75" header="0.3" footer="0.3"/>
  <pageSetup paperSize="9" scale="68" orientation="portrait" r:id="rId1"/>
  <rowBreaks count="1" manualBreakCount="1">
    <brk id="162" max="457" man="1"/>
  </rowBreaks>
  <colBreaks count="2" manualBreakCount="2">
    <brk id="10" max="1048575" man="1"/>
    <brk id="18" max="2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7"/>
  <sheetViews>
    <sheetView topLeftCell="A13" workbookViewId="0">
      <selection activeCell="E49" sqref="E49"/>
    </sheetView>
  </sheetViews>
  <sheetFormatPr defaultRowHeight="15" x14ac:dyDescent="0.25"/>
  <cols>
    <col min="1" max="1" width="9.28515625" customWidth="1"/>
    <col min="2" max="2" width="61.140625" customWidth="1"/>
    <col min="3" max="3" width="12.140625" customWidth="1"/>
    <col min="4" max="4" width="11.7109375" customWidth="1"/>
    <col min="5" max="5" width="12.42578125" customWidth="1"/>
    <col min="6" max="6" width="9.42578125" customWidth="1"/>
    <col min="7" max="7" width="9.5703125" customWidth="1"/>
  </cols>
  <sheetData>
    <row r="2" spans="1:7" ht="18.75" x14ac:dyDescent="0.25">
      <c r="A2" s="394" t="s">
        <v>205</v>
      </c>
      <c r="B2" s="394"/>
      <c r="C2" s="394"/>
      <c r="D2" s="394"/>
      <c r="E2" s="394"/>
    </row>
    <row r="3" spans="1:7" ht="15.75" x14ac:dyDescent="0.25">
      <c r="A3" s="77" t="s">
        <v>214</v>
      </c>
      <c r="B3" s="77"/>
      <c r="C3" s="77"/>
      <c r="D3" s="77"/>
      <c r="E3" s="78"/>
    </row>
    <row r="4" spans="1:7" ht="15.75" x14ac:dyDescent="0.25">
      <c r="A4" s="77"/>
      <c r="B4" s="77"/>
      <c r="C4" s="77"/>
      <c r="D4" s="77"/>
      <c r="E4" s="78"/>
    </row>
    <row r="5" spans="1:7" ht="15.75" x14ac:dyDescent="0.25">
      <c r="A5" s="77"/>
      <c r="B5" s="77"/>
      <c r="C5" s="77"/>
      <c r="D5" s="77"/>
      <c r="E5" s="78"/>
    </row>
    <row r="6" spans="1:7" ht="60.75" customHeight="1" x14ac:dyDescent="0.25">
      <c r="A6" s="80" t="s">
        <v>206</v>
      </c>
      <c r="B6" s="80" t="s">
        <v>207</v>
      </c>
      <c r="C6" s="81" t="s">
        <v>228</v>
      </c>
      <c r="D6" s="80" t="s">
        <v>37</v>
      </c>
      <c r="E6" s="81" t="s">
        <v>229</v>
      </c>
      <c r="F6" s="85" t="s">
        <v>200</v>
      </c>
      <c r="G6" s="85" t="s">
        <v>200</v>
      </c>
    </row>
    <row r="7" spans="1:7" ht="15.75" customHeight="1" x14ac:dyDescent="0.25">
      <c r="A7" s="82"/>
      <c r="B7" s="87">
        <v>1</v>
      </c>
      <c r="C7" s="87">
        <v>2</v>
      </c>
      <c r="D7" s="87">
        <v>3</v>
      </c>
      <c r="E7" s="87">
        <v>4</v>
      </c>
      <c r="F7" s="65" t="s">
        <v>201</v>
      </c>
      <c r="G7" s="65" t="s">
        <v>202</v>
      </c>
    </row>
    <row r="8" spans="1:7" ht="15" customHeight="1" x14ac:dyDescent="0.25">
      <c r="A8" s="88" t="s">
        <v>158</v>
      </c>
      <c r="B8" s="89" t="s">
        <v>208</v>
      </c>
      <c r="C8" s="90"/>
      <c r="D8" s="91"/>
      <c r="E8" s="92"/>
      <c r="F8" s="83"/>
      <c r="G8" s="83"/>
    </row>
    <row r="9" spans="1:7" x14ac:dyDescent="0.25">
      <c r="A9" s="93"/>
      <c r="B9" s="94" t="s">
        <v>209</v>
      </c>
      <c r="C9" s="95" t="s">
        <v>222</v>
      </c>
      <c r="D9" s="96">
        <v>519.34</v>
      </c>
      <c r="E9" s="313">
        <v>35703.040000000001</v>
      </c>
      <c r="F9" s="84">
        <f>SUM(E9/C9*100)</f>
        <v>58.843052900015046</v>
      </c>
      <c r="G9" s="84">
        <f>SUM(E9/D9*100)</f>
        <v>6874.6948049447365</v>
      </c>
    </row>
    <row r="10" spans="1:7" x14ac:dyDescent="0.25">
      <c r="A10" s="97"/>
      <c r="B10" s="98" t="s">
        <v>210</v>
      </c>
      <c r="C10" s="99">
        <v>60675.03</v>
      </c>
      <c r="D10" s="100">
        <v>519.34</v>
      </c>
      <c r="E10" s="100">
        <v>35703.040000000001</v>
      </c>
      <c r="F10" s="84">
        <f>SUM(E10/C10*100)</f>
        <v>58.843052900015046</v>
      </c>
      <c r="G10" s="84">
        <f>SUM(E10/D10*100)</f>
        <v>6874.6948049447365</v>
      </c>
    </row>
    <row r="11" spans="1:7" x14ac:dyDescent="0.25">
      <c r="A11" s="101"/>
      <c r="B11" s="102" t="s">
        <v>215</v>
      </c>
      <c r="C11" s="103">
        <f>C9-C10</f>
        <v>0</v>
      </c>
      <c r="D11" s="103">
        <f t="shared" ref="D11" si="0">D9-D10</f>
        <v>0</v>
      </c>
      <c r="E11" s="103">
        <f t="shared" ref="E11" si="1">E9-E10</f>
        <v>0</v>
      </c>
      <c r="F11" s="84" t="e">
        <f>SUM(E11/C11*100)</f>
        <v>#DIV/0!</v>
      </c>
      <c r="G11" s="84" t="e">
        <f>SUM(E11/D11*100)</f>
        <v>#DIV/0!</v>
      </c>
    </row>
    <row r="12" spans="1:7" x14ac:dyDescent="0.25">
      <c r="A12" s="104" t="s">
        <v>156</v>
      </c>
      <c r="B12" s="105" t="s">
        <v>216</v>
      </c>
      <c r="C12" s="106"/>
      <c r="D12" s="106"/>
      <c r="E12" s="106"/>
      <c r="F12" s="84"/>
      <c r="G12" s="84"/>
    </row>
    <row r="13" spans="1:7" x14ac:dyDescent="0.25">
      <c r="A13" s="93"/>
      <c r="B13" s="107" t="s">
        <v>209</v>
      </c>
      <c r="C13" s="108">
        <v>106028.5</v>
      </c>
      <c r="D13" s="109">
        <v>97202.44</v>
      </c>
      <c r="E13" s="109">
        <v>93235</v>
      </c>
      <c r="F13" s="84">
        <f>SUM(E13/C13*100)</f>
        <v>87.933904563395686</v>
      </c>
      <c r="G13" s="84">
        <f>SUM(E13/D13*100)</f>
        <v>95.918374065506995</v>
      </c>
    </row>
    <row r="14" spans="1:7" x14ac:dyDescent="0.25">
      <c r="A14" s="97"/>
      <c r="B14" s="110" t="s">
        <v>210</v>
      </c>
      <c r="C14" s="111">
        <v>106028.5</v>
      </c>
      <c r="D14" s="112">
        <v>97202.44</v>
      </c>
      <c r="E14" s="112">
        <v>93235</v>
      </c>
      <c r="F14" s="84">
        <f>SUM(E14/C14*100)</f>
        <v>87.933904563395686</v>
      </c>
      <c r="G14" s="84">
        <f>SUM(E14/D14*100)</f>
        <v>95.918374065506995</v>
      </c>
    </row>
    <row r="15" spans="1:7" x14ac:dyDescent="0.25">
      <c r="A15" s="101"/>
      <c r="B15" s="113" t="s">
        <v>215</v>
      </c>
      <c r="C15" s="103">
        <f>C13-C14</f>
        <v>0</v>
      </c>
      <c r="D15" s="103">
        <f t="shared" ref="D15" si="2">D13-D14</f>
        <v>0</v>
      </c>
      <c r="E15" s="103">
        <f t="shared" ref="E15" si="3">E13-E14</f>
        <v>0</v>
      </c>
      <c r="F15" s="84" t="e">
        <f>SUM(E15/C15*100)</f>
        <v>#DIV/0!</v>
      </c>
      <c r="G15" s="84" t="e">
        <f>SUM(E15/D15*100)</f>
        <v>#DIV/0!</v>
      </c>
    </row>
    <row r="16" spans="1:7" x14ac:dyDescent="0.25">
      <c r="A16" s="104" t="s">
        <v>151</v>
      </c>
      <c r="B16" s="114" t="s">
        <v>139</v>
      </c>
      <c r="C16" s="115"/>
      <c r="D16" s="106"/>
      <c r="E16" s="106"/>
      <c r="F16" s="84"/>
      <c r="G16" s="84"/>
    </row>
    <row r="17" spans="1:7" x14ac:dyDescent="0.25">
      <c r="A17" s="93"/>
      <c r="B17" s="107" t="s">
        <v>209</v>
      </c>
      <c r="C17" s="116">
        <v>2628.16</v>
      </c>
      <c r="D17" s="117">
        <v>2761.96</v>
      </c>
      <c r="E17" s="117">
        <v>1911.26</v>
      </c>
      <c r="F17" s="84">
        <f>SUM(E17/C17*100)</f>
        <v>72.722360891269943</v>
      </c>
      <c r="G17" s="84">
        <f>SUM(E17/D17*100)</f>
        <v>69.199409115265965</v>
      </c>
    </row>
    <row r="18" spans="1:7" x14ac:dyDescent="0.25">
      <c r="A18" s="97"/>
      <c r="B18" s="110" t="s">
        <v>210</v>
      </c>
      <c r="C18" s="111">
        <v>13.09</v>
      </c>
      <c r="D18" s="112">
        <v>2761.96</v>
      </c>
      <c r="E18" s="112">
        <v>783.51</v>
      </c>
      <c r="F18" s="84">
        <f>SUM(E18/C18*100)</f>
        <v>5985.5614973262036</v>
      </c>
      <c r="G18" s="84">
        <f>SUM(E18/D18*100)</f>
        <v>28.367898159278194</v>
      </c>
    </row>
    <row r="19" spans="1:7" x14ac:dyDescent="0.25">
      <c r="A19" s="101"/>
      <c r="B19" s="113" t="s">
        <v>215</v>
      </c>
      <c r="C19" s="118">
        <f>C17-C18</f>
        <v>2615.0699999999997</v>
      </c>
      <c r="D19" s="118">
        <f t="shared" ref="D19" si="4">D17-D18</f>
        <v>0</v>
      </c>
      <c r="E19" s="118">
        <f t="shared" ref="E19" si="5">E17-E18</f>
        <v>1127.75</v>
      </c>
      <c r="F19" s="84">
        <f>SUM(E19/C19*100)</f>
        <v>43.125040629887543</v>
      </c>
      <c r="G19" s="84" t="e">
        <f>SUM(E19/D19*100)</f>
        <v>#DIV/0!</v>
      </c>
    </row>
    <row r="20" spans="1:7" x14ac:dyDescent="0.25">
      <c r="A20" s="104" t="s">
        <v>163</v>
      </c>
      <c r="B20" s="114" t="s">
        <v>217</v>
      </c>
      <c r="C20" s="115"/>
      <c r="D20" s="106"/>
      <c r="E20" s="106"/>
      <c r="F20" s="84"/>
      <c r="G20" s="84"/>
    </row>
    <row r="21" spans="1:7" x14ac:dyDescent="0.25">
      <c r="A21" s="93"/>
      <c r="B21" s="107" t="s">
        <v>209</v>
      </c>
      <c r="C21" s="119">
        <v>0</v>
      </c>
      <c r="D21" s="117">
        <v>1327.23</v>
      </c>
      <c r="E21" s="117">
        <v>0</v>
      </c>
      <c r="F21" s="84" t="e">
        <f>SUM(E21/C21*100)</f>
        <v>#DIV/0!</v>
      </c>
      <c r="G21" s="84">
        <f>SUM(E21/D21*100)</f>
        <v>0</v>
      </c>
    </row>
    <row r="22" spans="1:7" x14ac:dyDescent="0.25">
      <c r="A22" s="97"/>
      <c r="B22" s="110" t="s">
        <v>210</v>
      </c>
      <c r="C22" s="112">
        <v>0</v>
      </c>
      <c r="D22" s="112">
        <v>1327.23</v>
      </c>
      <c r="E22" s="112">
        <v>0</v>
      </c>
      <c r="F22" s="84" t="e">
        <f>SUM(E22/C22*100)</f>
        <v>#DIV/0!</v>
      </c>
      <c r="G22" s="84">
        <f>SUM(E22/D22*100)</f>
        <v>0</v>
      </c>
    </row>
    <row r="23" spans="1:7" x14ac:dyDescent="0.25">
      <c r="A23" s="101"/>
      <c r="B23" s="113" t="s">
        <v>215</v>
      </c>
      <c r="C23" s="112">
        <f>C21-C22</f>
        <v>0</v>
      </c>
      <c r="D23" s="112">
        <f>D21-D22</f>
        <v>0</v>
      </c>
      <c r="E23" s="112">
        <f>E21-E22</f>
        <v>0</v>
      </c>
      <c r="F23" s="84" t="e">
        <f>SUM(E23/C23*100)</f>
        <v>#DIV/0!</v>
      </c>
      <c r="G23" s="84" t="e">
        <f>SUM(E23/D23*100)</f>
        <v>#DIV/0!</v>
      </c>
    </row>
    <row r="24" spans="1:7" x14ac:dyDescent="0.25">
      <c r="A24" s="104" t="s">
        <v>153</v>
      </c>
      <c r="B24" s="114" t="s">
        <v>211</v>
      </c>
      <c r="C24" s="120"/>
      <c r="D24" s="121"/>
      <c r="E24" s="121"/>
      <c r="F24" s="84"/>
      <c r="G24" s="84"/>
    </row>
    <row r="25" spans="1:7" x14ac:dyDescent="0.25">
      <c r="A25" s="93"/>
      <c r="B25" s="107" t="s">
        <v>209</v>
      </c>
      <c r="C25" s="116">
        <v>4409.55</v>
      </c>
      <c r="D25" s="117">
        <v>3981.68</v>
      </c>
      <c r="E25" s="117">
        <v>8452.74</v>
      </c>
      <c r="F25" s="84">
        <f>SUM(E25/C25*100)</f>
        <v>191.69166921794741</v>
      </c>
      <c r="G25" s="84">
        <f>SUM(E25/D25*100)</f>
        <v>212.29079182656568</v>
      </c>
    </row>
    <row r="26" spans="1:7" x14ac:dyDescent="0.25">
      <c r="A26" s="97"/>
      <c r="B26" s="110" t="s">
        <v>210</v>
      </c>
      <c r="C26" s="111">
        <v>4409.55</v>
      </c>
      <c r="D26" s="112">
        <v>3981.68</v>
      </c>
      <c r="E26" s="112">
        <v>8452.74</v>
      </c>
      <c r="F26" s="84">
        <f>SUM(E26/C26*100)</f>
        <v>191.69166921794741</v>
      </c>
      <c r="G26" s="84">
        <f>SUM(E26/D26*100)</f>
        <v>212.29079182656568</v>
      </c>
    </row>
    <row r="27" spans="1:7" x14ac:dyDescent="0.25">
      <c r="A27" s="101"/>
      <c r="B27" s="113" t="s">
        <v>215</v>
      </c>
      <c r="C27" s="118">
        <f>C25-C26</f>
        <v>0</v>
      </c>
      <c r="D27" s="118">
        <f t="shared" ref="D27" si="6">D25-D26</f>
        <v>0</v>
      </c>
      <c r="E27" s="118">
        <f t="shared" ref="E27" si="7">E25-E26</f>
        <v>0</v>
      </c>
      <c r="F27" s="84" t="e">
        <f>SUM(E27/C27*100)</f>
        <v>#DIV/0!</v>
      </c>
      <c r="G27" s="84" t="e">
        <f>SUM(E27/D27*100)</f>
        <v>#DIV/0!</v>
      </c>
    </row>
    <row r="28" spans="1:7" x14ac:dyDescent="0.25">
      <c r="A28" s="104" t="s">
        <v>148</v>
      </c>
      <c r="B28" s="114" t="s">
        <v>218</v>
      </c>
      <c r="C28" s="120"/>
      <c r="D28" s="121"/>
      <c r="E28" s="121"/>
      <c r="F28" s="84"/>
      <c r="G28" s="84"/>
    </row>
    <row r="29" spans="1:7" x14ac:dyDescent="0.25">
      <c r="A29" s="93"/>
      <c r="B29" s="122" t="s">
        <v>209</v>
      </c>
      <c r="C29" s="108">
        <v>907515.7</v>
      </c>
      <c r="D29" s="109">
        <v>932444.09</v>
      </c>
      <c r="E29" s="109">
        <v>1049088.28</v>
      </c>
      <c r="F29" s="84">
        <f>SUM(E29/C29*100)</f>
        <v>115.60001441297381</v>
      </c>
      <c r="G29" s="84">
        <f>SUM(E29/D29*100)</f>
        <v>112.5095103557362</v>
      </c>
    </row>
    <row r="30" spans="1:7" x14ac:dyDescent="0.25">
      <c r="A30" s="97"/>
      <c r="B30" s="110" t="s">
        <v>210</v>
      </c>
      <c r="C30" s="111">
        <v>907515.7</v>
      </c>
      <c r="D30" s="112">
        <v>932444.09</v>
      </c>
      <c r="E30" s="112">
        <v>1049088.28</v>
      </c>
      <c r="F30" s="84">
        <f>SUM(E30/C30*100)</f>
        <v>115.60001441297381</v>
      </c>
      <c r="G30" s="84">
        <f>SUM(E30/D30*100)</f>
        <v>112.5095103557362</v>
      </c>
    </row>
    <row r="31" spans="1:7" x14ac:dyDescent="0.25">
      <c r="A31" s="123"/>
      <c r="B31" s="124" t="s">
        <v>215</v>
      </c>
      <c r="C31" s="118">
        <f>C29-C30</f>
        <v>0</v>
      </c>
      <c r="D31" s="118">
        <f t="shared" ref="D31" si="8">D29-D30</f>
        <v>0</v>
      </c>
      <c r="E31" s="118">
        <f t="shared" ref="E31" si="9">E29-E30</f>
        <v>0</v>
      </c>
      <c r="F31" s="84" t="e">
        <f>SUM(E31/C31*100)</f>
        <v>#DIV/0!</v>
      </c>
      <c r="G31" s="84" t="e">
        <f>SUM(E31/D31*100)</f>
        <v>#DIV/0!</v>
      </c>
    </row>
    <row r="32" spans="1:7" x14ac:dyDescent="0.25">
      <c r="A32" s="104" t="s">
        <v>149</v>
      </c>
      <c r="B32" s="114" t="s">
        <v>219</v>
      </c>
      <c r="C32" s="120"/>
      <c r="D32" s="121"/>
      <c r="E32" s="121"/>
      <c r="F32" s="84"/>
      <c r="G32" s="84"/>
    </row>
    <row r="33" spans="1:7" x14ac:dyDescent="0.25">
      <c r="A33" s="93"/>
      <c r="B33" s="122" t="s">
        <v>220</v>
      </c>
      <c r="C33" s="108">
        <v>29168.43</v>
      </c>
      <c r="D33" s="109">
        <v>31588.03</v>
      </c>
      <c r="E33" s="109">
        <v>24677.35</v>
      </c>
      <c r="F33" s="84">
        <f>SUM(E33/C33*100)</f>
        <v>84.602942290688929</v>
      </c>
      <c r="G33" s="84">
        <f>SUM(E33/D33*100)</f>
        <v>78.122472341580021</v>
      </c>
    </row>
    <row r="34" spans="1:7" x14ac:dyDescent="0.25">
      <c r="A34" s="97"/>
      <c r="B34" s="110" t="s">
        <v>210</v>
      </c>
      <c r="C34" s="111">
        <v>28236.35</v>
      </c>
      <c r="D34" s="111">
        <v>31588.03</v>
      </c>
      <c r="E34" s="111">
        <v>24677.35</v>
      </c>
      <c r="F34" s="84">
        <f>SUM(E34/C34*100)</f>
        <v>87.395679682395212</v>
      </c>
      <c r="G34" s="84">
        <f>SUM(E34/D34*100)</f>
        <v>78.122472341580021</v>
      </c>
    </row>
    <row r="35" spans="1:7" x14ac:dyDescent="0.25">
      <c r="A35" s="123"/>
      <c r="B35" s="124" t="s">
        <v>215</v>
      </c>
      <c r="C35" s="125">
        <f>C33-C34</f>
        <v>932.08000000000175</v>
      </c>
      <c r="D35" s="125">
        <f t="shared" ref="D35" si="10">D33-D34</f>
        <v>0</v>
      </c>
      <c r="E35" s="125">
        <f t="shared" ref="E35" si="11">E33-E34</f>
        <v>0</v>
      </c>
      <c r="F35" s="84">
        <f>SUM(E35/C35*100)</f>
        <v>0</v>
      </c>
      <c r="G35" s="84" t="e">
        <f>SUM(E35/D35*100)</f>
        <v>#DIV/0!</v>
      </c>
    </row>
    <row r="36" spans="1:7" x14ac:dyDescent="0.25">
      <c r="A36" s="104" t="s">
        <v>160</v>
      </c>
      <c r="B36" s="114" t="s">
        <v>221</v>
      </c>
      <c r="C36" s="120"/>
      <c r="D36" s="121"/>
      <c r="E36" s="121"/>
      <c r="F36" s="84"/>
      <c r="G36" s="84"/>
    </row>
    <row r="37" spans="1:7" x14ac:dyDescent="0.25">
      <c r="A37" s="126"/>
      <c r="B37" s="122" t="s">
        <v>220</v>
      </c>
      <c r="C37" s="127">
        <v>1327.2</v>
      </c>
      <c r="D37" s="128">
        <v>796.34</v>
      </c>
      <c r="E37" s="128">
        <v>1313.8</v>
      </c>
      <c r="F37" s="84">
        <f>SUM(E37/C37*100)</f>
        <v>98.990355635925255</v>
      </c>
      <c r="G37" s="84">
        <f>SUM(E37/D37*100)</f>
        <v>164.97978250496018</v>
      </c>
    </row>
    <row r="38" spans="1:7" x14ac:dyDescent="0.25">
      <c r="A38" s="129"/>
      <c r="B38" s="110" t="s">
        <v>210</v>
      </c>
      <c r="C38" s="130">
        <v>1327.2</v>
      </c>
      <c r="D38" s="131">
        <v>796.34</v>
      </c>
      <c r="E38" s="131">
        <v>1313.8</v>
      </c>
      <c r="F38" s="84">
        <f>SUM(E38/C38*100)</f>
        <v>98.990355635925255</v>
      </c>
      <c r="G38" s="84">
        <f>SUM(E38/D38*100)</f>
        <v>164.97978250496018</v>
      </c>
    </row>
    <row r="39" spans="1:7" x14ac:dyDescent="0.25">
      <c r="A39" s="129"/>
      <c r="B39" s="124" t="s">
        <v>215</v>
      </c>
      <c r="C39" s="131">
        <f>C37-C38</f>
        <v>0</v>
      </c>
      <c r="D39" s="131">
        <f t="shared" ref="D39" si="12">D37-D38</f>
        <v>0</v>
      </c>
      <c r="E39" s="131">
        <f t="shared" ref="E39" si="13">E37-E38</f>
        <v>0</v>
      </c>
      <c r="F39" s="84" t="e">
        <f>SUM(E39/C39*100)</f>
        <v>#DIV/0!</v>
      </c>
      <c r="G39" s="84" t="e">
        <f>SUM(E39/D39*100)</f>
        <v>#DIV/0!</v>
      </c>
    </row>
    <row r="40" spans="1:7" x14ac:dyDescent="0.25">
      <c r="A40" s="132" t="s">
        <v>159</v>
      </c>
      <c r="B40" s="133" t="s">
        <v>223</v>
      </c>
      <c r="C40" s="134"/>
      <c r="D40" s="135"/>
      <c r="E40" s="135"/>
      <c r="F40" s="84"/>
      <c r="G40" s="84"/>
    </row>
    <row r="41" spans="1:7" x14ac:dyDescent="0.25">
      <c r="A41" s="126"/>
      <c r="B41" s="122" t="s">
        <v>220</v>
      </c>
      <c r="C41" s="136">
        <v>1128.1400000000001</v>
      </c>
      <c r="D41" s="137">
        <v>0</v>
      </c>
      <c r="E41" s="137">
        <v>0</v>
      </c>
      <c r="F41" s="84">
        <f>SUM(E41/C41*100)</f>
        <v>0</v>
      </c>
      <c r="G41" s="84" t="e">
        <f>SUM(E41/D41*100)</f>
        <v>#DIV/0!</v>
      </c>
    </row>
    <row r="42" spans="1:7" x14ac:dyDescent="0.25">
      <c r="A42" s="129"/>
      <c r="B42" s="110" t="s">
        <v>210</v>
      </c>
      <c r="C42" s="138">
        <v>1128.1400000000001</v>
      </c>
      <c r="D42" s="112">
        <v>0</v>
      </c>
      <c r="E42" s="112">
        <v>0</v>
      </c>
      <c r="F42" s="84">
        <f>SUM(E42/C42*100)</f>
        <v>0</v>
      </c>
      <c r="G42" s="84" t="e">
        <f>SUM(E42/D42*100)</f>
        <v>#DIV/0!</v>
      </c>
    </row>
    <row r="43" spans="1:7" x14ac:dyDescent="0.25">
      <c r="A43" s="129"/>
      <c r="B43" s="124" t="s">
        <v>215</v>
      </c>
      <c r="C43" s="139">
        <f>C41-C42</f>
        <v>0</v>
      </c>
      <c r="D43" s="139">
        <f t="shared" ref="D43" si="14">D41-D42</f>
        <v>0</v>
      </c>
      <c r="E43" s="139">
        <f t="shared" ref="E43" si="15">E41-E42</f>
        <v>0</v>
      </c>
      <c r="F43" s="84" t="e">
        <f>SUM(E43/C43*100)</f>
        <v>#DIV/0!</v>
      </c>
      <c r="G43" s="84" t="e">
        <f>SUM(E43/D43*100)</f>
        <v>#DIV/0!</v>
      </c>
    </row>
    <row r="44" spans="1:7" x14ac:dyDescent="0.25">
      <c r="A44" s="140"/>
      <c r="B44" s="141"/>
      <c r="C44" s="142"/>
      <c r="D44" s="143"/>
      <c r="E44" s="143"/>
      <c r="F44" s="84"/>
      <c r="G44" s="84"/>
    </row>
    <row r="45" spans="1:7" x14ac:dyDescent="0.25">
      <c r="A45" s="144"/>
      <c r="B45" s="145" t="s">
        <v>212</v>
      </c>
      <c r="C45" s="146">
        <f>C9+C13+C17+C21+C25+C29+C33+C37+C41</f>
        <v>1112880.7099999997</v>
      </c>
      <c r="D45" s="146">
        <f t="shared" ref="D45" si="16">D9+D13+D17+D21+D25+D29+D33+D37+D41</f>
        <v>1070621.1100000001</v>
      </c>
      <c r="E45" s="146">
        <f t="shared" ref="E45" si="17">E9+E13+E17+E21+E25+E29+E33+E37+E41</f>
        <v>1214381.4700000002</v>
      </c>
      <c r="F45" s="84">
        <f>SUM(E45/C45*100)</f>
        <v>109.12054266804576</v>
      </c>
      <c r="G45" s="84">
        <f>SUM(E45/D45*100)</f>
        <v>113.42775316657077</v>
      </c>
    </row>
    <row r="46" spans="1:7" x14ac:dyDescent="0.25">
      <c r="A46" s="140"/>
      <c r="B46" s="141" t="s">
        <v>213</v>
      </c>
      <c r="C46" s="147">
        <f>C10+C14+C18+C22+C26+C30+C34+C38+C42</f>
        <v>1109333.5599999998</v>
      </c>
      <c r="D46" s="147">
        <f t="shared" ref="D46" si="18">D10+D14+D18+D22+D26+D30+D34+D38+D42</f>
        <v>1070621.1100000001</v>
      </c>
      <c r="E46" s="147">
        <f t="shared" ref="E46" si="19">E10+E14+E18+E22+E26+E30+E34+E38+E42</f>
        <v>1213253.7200000002</v>
      </c>
      <c r="F46" s="84">
        <f>SUM(E46/C46*100)</f>
        <v>109.36780097052147</v>
      </c>
      <c r="G46" s="84">
        <f>SUM(E46/D46*100)</f>
        <v>113.32241711542565</v>
      </c>
    </row>
    <row r="47" spans="1:7" x14ac:dyDescent="0.25">
      <c r="A47" s="140"/>
      <c r="B47" s="148" t="s">
        <v>224</v>
      </c>
      <c r="C47" s="149">
        <f>C45-C46</f>
        <v>3547.1499999999069</v>
      </c>
      <c r="D47" s="149">
        <f t="shared" ref="D47" si="20">D45-D46</f>
        <v>0</v>
      </c>
      <c r="E47" s="149">
        <f t="shared" ref="E47" si="21">E45-E46</f>
        <v>1127.75</v>
      </c>
      <c r="F47" s="84">
        <f>SUM(E47/C47*100)</f>
        <v>31.793129695672008</v>
      </c>
      <c r="G47" s="84" t="e">
        <f>SUM(E47/D47*100)</f>
        <v>#DIV/0!</v>
      </c>
    </row>
    <row r="48" spans="1:7" x14ac:dyDescent="0.25">
      <c r="A48" s="140"/>
      <c r="B48" s="148" t="s">
        <v>225</v>
      </c>
      <c r="C48" s="149">
        <v>15730.11</v>
      </c>
      <c r="D48" s="149">
        <v>0</v>
      </c>
      <c r="E48" s="149">
        <v>19277.259999999998</v>
      </c>
      <c r="F48" s="84">
        <f>SUM(E48/C48*100)</f>
        <v>122.55006481200704</v>
      </c>
      <c r="G48" s="84" t="e">
        <f>SUM(E48/D48*100)</f>
        <v>#DIV/0!</v>
      </c>
    </row>
    <row r="49" spans="1:7" x14ac:dyDescent="0.25">
      <c r="A49" s="140"/>
      <c r="B49" s="86" t="s">
        <v>226</v>
      </c>
      <c r="C49" s="147">
        <v>19277.259999999998</v>
      </c>
      <c r="D49" s="149">
        <v>0</v>
      </c>
      <c r="E49" s="314">
        <f>E47+E48</f>
        <v>20405.009999999998</v>
      </c>
      <c r="F49" s="84">
        <f>SUM(E49/C49*100)</f>
        <v>105.85015712813959</v>
      </c>
      <c r="G49" s="84" t="e">
        <f>SUM(E49/D49*100)</f>
        <v>#DIV/0!</v>
      </c>
    </row>
    <row r="50" spans="1:7" ht="15.75" x14ac:dyDescent="0.25">
      <c r="A50" s="74"/>
      <c r="B50" s="74"/>
      <c r="C50" s="74"/>
      <c r="D50" s="74"/>
      <c r="E50" s="75"/>
    </row>
    <row r="51" spans="1:7" ht="15.75" x14ac:dyDescent="0.25">
      <c r="A51" s="74"/>
      <c r="B51" s="74"/>
      <c r="C51" s="74"/>
      <c r="D51" s="74"/>
      <c r="E51" s="76"/>
    </row>
    <row r="52" spans="1:7" ht="15.75" x14ac:dyDescent="0.25">
      <c r="A52" s="74"/>
      <c r="B52" s="74"/>
      <c r="C52" s="74"/>
      <c r="D52" s="74"/>
      <c r="E52" s="76"/>
    </row>
    <row r="53" spans="1:7" ht="15.75" x14ac:dyDescent="0.25">
      <c r="A53" s="74"/>
      <c r="B53" s="74"/>
      <c r="C53" s="74"/>
      <c r="D53" s="74"/>
      <c r="E53" s="76"/>
    </row>
    <row r="54" spans="1:7" ht="15.75" x14ac:dyDescent="0.25">
      <c r="A54" s="74"/>
      <c r="B54" s="74"/>
      <c r="C54" s="74"/>
      <c r="D54" s="74"/>
      <c r="E54" s="76"/>
    </row>
    <row r="55" spans="1:7" ht="15.75" x14ac:dyDescent="0.25">
      <c r="A55" s="74"/>
      <c r="B55" s="74"/>
      <c r="C55" s="74"/>
      <c r="D55" s="74"/>
      <c r="E55" s="76"/>
    </row>
    <row r="56" spans="1:7" ht="15.75" x14ac:dyDescent="0.25">
      <c r="A56" s="74"/>
      <c r="B56" s="74"/>
      <c r="C56" s="74"/>
      <c r="D56" s="74"/>
      <c r="E56" s="76"/>
    </row>
    <row r="57" spans="1:7" ht="15.75" x14ac:dyDescent="0.25">
      <c r="A57" s="74"/>
      <c r="B57" s="74"/>
      <c r="C57" s="74"/>
      <c r="D57" s="74"/>
      <c r="E57" s="76"/>
    </row>
  </sheetData>
  <mergeCells count="1">
    <mergeCell ref="A2:E2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POSEBNI DIO</vt:lpstr>
      <vt:lpstr>KONTROLNA TABLICA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2024-02-19T07:00:28Z</cp:lastPrinted>
  <dcterms:created xsi:type="dcterms:W3CDTF">2022-08-12T12:51:27Z</dcterms:created>
  <dcterms:modified xsi:type="dcterms:W3CDTF">2024-03-05T11:02:18Z</dcterms:modified>
</cp:coreProperties>
</file>