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ova mapa\"/>
    </mc:Choice>
  </mc:AlternateContent>
  <bookViews>
    <workbookView xWindow="0" yWindow="0" windowWidth="28800" windowHeight="11700" activeTab="1"/>
  </bookViews>
  <sheets>
    <sheet name="SAŽETAK" sheetId="1" r:id="rId1"/>
    <sheet name="usporedba plana-izvršenja" sheetId="10" r:id="rId2"/>
    <sheet name=" Račun prihoda i rashoda" sheetId="3" r:id="rId3"/>
    <sheet name="Rashodi prema funkcijskoj kl" sheetId="5" r:id="rId4"/>
    <sheet name="POSEBNI DIO" sheetId="8" r:id="rId5"/>
    <sheet name="KONTROLNA TABLICA" sheetId="9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0" l="1"/>
  <c r="H137" i="10"/>
  <c r="D137" i="10"/>
  <c r="G137" i="10" s="1"/>
  <c r="H135" i="10"/>
  <c r="G135" i="10"/>
  <c r="H134" i="10"/>
  <c r="G134" i="10"/>
  <c r="H133" i="10"/>
  <c r="G133" i="10"/>
  <c r="F132" i="10"/>
  <c r="H132" i="10" s="1"/>
  <c r="E132" i="10"/>
  <c r="D132" i="10"/>
  <c r="C132" i="10"/>
  <c r="H130" i="10"/>
  <c r="G130" i="10"/>
  <c r="D130" i="10"/>
  <c r="H129" i="10"/>
  <c r="D129" i="10"/>
  <c r="G129" i="10" s="1"/>
  <c r="H128" i="10"/>
  <c r="D128" i="10"/>
  <c r="G128" i="10" s="1"/>
  <c r="H127" i="10"/>
  <c r="D127" i="10"/>
  <c r="G127" i="10" s="1"/>
  <c r="H126" i="10"/>
  <c r="G126" i="10"/>
  <c r="D126" i="10"/>
  <c r="H125" i="10"/>
  <c r="D125" i="10"/>
  <c r="G125" i="10" s="1"/>
  <c r="H124" i="10"/>
  <c r="D124" i="10"/>
  <c r="G124" i="10" s="1"/>
  <c r="H123" i="10"/>
  <c r="D123" i="10"/>
  <c r="G123" i="10" s="1"/>
  <c r="H122" i="10"/>
  <c r="G122" i="10"/>
  <c r="D122" i="10"/>
  <c r="H121" i="10"/>
  <c r="D121" i="10"/>
  <c r="G121" i="10" s="1"/>
  <c r="H120" i="10"/>
  <c r="D120" i="10"/>
  <c r="G120" i="10" s="1"/>
  <c r="H119" i="10"/>
  <c r="D119" i="10"/>
  <c r="G119" i="10" s="1"/>
  <c r="H118" i="10"/>
  <c r="G118" i="10"/>
  <c r="D118" i="10"/>
  <c r="F117" i="10"/>
  <c r="E117" i="10"/>
  <c r="C117" i="10"/>
  <c r="D117" i="10" s="1"/>
  <c r="H115" i="10"/>
  <c r="G115" i="10"/>
  <c r="F114" i="10"/>
  <c r="E114" i="10"/>
  <c r="E113" i="10"/>
  <c r="E112" i="10"/>
  <c r="H111" i="10"/>
  <c r="G111" i="10"/>
  <c r="H110" i="10"/>
  <c r="F110" i="10"/>
  <c r="G110" i="10" s="1"/>
  <c r="E110" i="10"/>
  <c r="H109" i="10"/>
  <c r="F109" i="10"/>
  <c r="G109" i="10" s="1"/>
  <c r="E109" i="10"/>
  <c r="H108" i="10"/>
  <c r="F108" i="10"/>
  <c r="G108" i="10" s="1"/>
  <c r="E108" i="10"/>
  <c r="E107" i="10"/>
  <c r="H106" i="10"/>
  <c r="G106" i="10"/>
  <c r="F105" i="10"/>
  <c r="E105" i="10"/>
  <c r="H103" i="10"/>
  <c r="D103" i="10"/>
  <c r="G103" i="10" s="1"/>
  <c r="H102" i="10"/>
  <c r="D102" i="10"/>
  <c r="G102" i="10" s="1"/>
  <c r="H101" i="10"/>
  <c r="F101" i="10"/>
  <c r="G101" i="10" s="1"/>
  <c r="E101" i="10"/>
  <c r="D101" i="10"/>
  <c r="C101" i="10"/>
  <c r="H100" i="10"/>
  <c r="D100" i="10"/>
  <c r="G100" i="10" s="1"/>
  <c r="F99" i="10"/>
  <c r="E99" i="10"/>
  <c r="E98" i="10" s="1"/>
  <c r="C99" i="10"/>
  <c r="D99" i="10" s="1"/>
  <c r="C98" i="10"/>
  <c r="E97" i="10"/>
  <c r="H96" i="10"/>
  <c r="G96" i="10"/>
  <c r="D96" i="10"/>
  <c r="F95" i="10"/>
  <c r="E95" i="10"/>
  <c r="C95" i="10"/>
  <c r="D95" i="10" s="1"/>
  <c r="H94" i="10"/>
  <c r="D94" i="10"/>
  <c r="G94" i="10" s="1"/>
  <c r="H93" i="10"/>
  <c r="G93" i="10"/>
  <c r="D93" i="10"/>
  <c r="H92" i="10"/>
  <c r="D92" i="10"/>
  <c r="G92" i="10" s="1"/>
  <c r="H91" i="10"/>
  <c r="D91" i="10"/>
  <c r="G91" i="10" s="1"/>
  <c r="H90" i="10"/>
  <c r="D90" i="10"/>
  <c r="G90" i="10" s="1"/>
  <c r="H89" i="10"/>
  <c r="F89" i="10"/>
  <c r="E89" i="10"/>
  <c r="C89" i="10"/>
  <c r="H88" i="10"/>
  <c r="D88" i="10"/>
  <c r="G88" i="10" s="1"/>
  <c r="H87" i="10"/>
  <c r="D87" i="10"/>
  <c r="G87" i="10" s="1"/>
  <c r="H86" i="10"/>
  <c r="G86" i="10"/>
  <c r="D86" i="10"/>
  <c r="H85" i="10"/>
  <c r="D85" i="10"/>
  <c r="G85" i="10" s="1"/>
  <c r="H84" i="10"/>
  <c r="D84" i="10"/>
  <c r="G84" i="10" s="1"/>
  <c r="H83" i="10"/>
  <c r="D83" i="10"/>
  <c r="G83" i="10" s="1"/>
  <c r="H82" i="10"/>
  <c r="G82" i="10"/>
  <c r="D82" i="10"/>
  <c r="H81" i="10"/>
  <c r="D81" i="10"/>
  <c r="G81" i="10" s="1"/>
  <c r="F80" i="10"/>
  <c r="E80" i="10"/>
  <c r="C80" i="10"/>
  <c r="D80" i="10" s="1"/>
  <c r="H79" i="10"/>
  <c r="G79" i="10"/>
  <c r="D79" i="10"/>
  <c r="H78" i="10"/>
  <c r="D78" i="10"/>
  <c r="G78" i="10" s="1"/>
  <c r="H77" i="10"/>
  <c r="D77" i="10"/>
  <c r="G77" i="10" s="1"/>
  <c r="H76" i="10"/>
  <c r="D76" i="10"/>
  <c r="G76" i="10" s="1"/>
  <c r="H75" i="10"/>
  <c r="G75" i="10"/>
  <c r="D75" i="10"/>
  <c r="F74" i="10"/>
  <c r="E74" i="10"/>
  <c r="C74" i="10"/>
  <c r="D74" i="10" s="1"/>
  <c r="H73" i="10"/>
  <c r="D73" i="10"/>
  <c r="G73" i="10" s="1"/>
  <c r="H72" i="10"/>
  <c r="G72" i="10"/>
  <c r="D72" i="10"/>
  <c r="H71" i="10"/>
  <c r="D71" i="10"/>
  <c r="G71" i="10" s="1"/>
  <c r="H70" i="10"/>
  <c r="D70" i="10"/>
  <c r="G70" i="10" s="1"/>
  <c r="H69" i="10"/>
  <c r="F69" i="10"/>
  <c r="G69" i="10" s="1"/>
  <c r="E69" i="10"/>
  <c r="E68" i="10" s="1"/>
  <c r="E67" i="10" s="1"/>
  <c r="E66" i="10" s="1"/>
  <c r="E63" i="10" s="1"/>
  <c r="D69" i="10"/>
  <c r="C69" i="10"/>
  <c r="F68" i="10"/>
  <c r="H65" i="10"/>
  <c r="D65" i="10"/>
  <c r="G65" i="10" s="1"/>
  <c r="H61" i="10"/>
  <c r="D61" i="10"/>
  <c r="G61" i="10" s="1"/>
  <c r="H60" i="10"/>
  <c r="F60" i="10"/>
  <c r="E60" i="10"/>
  <c r="D60" i="10"/>
  <c r="C60" i="10"/>
  <c r="H59" i="10"/>
  <c r="D59" i="10"/>
  <c r="G59" i="10" s="1"/>
  <c r="F58" i="10"/>
  <c r="H58" i="10" s="1"/>
  <c r="E58" i="10"/>
  <c r="C58" i="10"/>
  <c r="D58" i="10" s="1"/>
  <c r="H57" i="10"/>
  <c r="G57" i="10"/>
  <c r="D57" i="10"/>
  <c r="H56" i="10"/>
  <c r="D56" i="10"/>
  <c r="G56" i="10" s="1"/>
  <c r="H55" i="10"/>
  <c r="D55" i="10"/>
  <c r="G55" i="10" s="1"/>
  <c r="H54" i="10"/>
  <c r="F54" i="10"/>
  <c r="G54" i="10" s="1"/>
  <c r="E54" i="10"/>
  <c r="E50" i="10" s="1"/>
  <c r="D54" i="10"/>
  <c r="C54" i="10"/>
  <c r="H53" i="10"/>
  <c r="D53" i="10"/>
  <c r="G53" i="10" s="1"/>
  <c r="H52" i="10"/>
  <c r="D52" i="10"/>
  <c r="G52" i="10" s="1"/>
  <c r="H51" i="10"/>
  <c r="D51" i="10"/>
  <c r="G51" i="10" s="1"/>
  <c r="C50" i="10"/>
  <c r="D50" i="10" s="1"/>
  <c r="H49" i="10"/>
  <c r="D49" i="10"/>
  <c r="G49" i="10" s="1"/>
  <c r="H48" i="10"/>
  <c r="D48" i="10"/>
  <c r="G48" i="10" s="1"/>
  <c r="H47" i="10"/>
  <c r="G47" i="10"/>
  <c r="F47" i="10"/>
  <c r="E47" i="10"/>
  <c r="C47" i="10"/>
  <c r="D47" i="10" s="1"/>
  <c r="H46" i="10"/>
  <c r="D46" i="10"/>
  <c r="G46" i="10" s="1"/>
  <c r="H45" i="10"/>
  <c r="F45" i="10"/>
  <c r="G45" i="10" s="1"/>
  <c r="E45" i="10"/>
  <c r="D45" i="10"/>
  <c r="C45" i="10"/>
  <c r="H44" i="10"/>
  <c r="D44" i="10"/>
  <c r="H43" i="10"/>
  <c r="D43" i="10"/>
  <c r="G43" i="10" s="1"/>
  <c r="H42" i="10"/>
  <c r="D42" i="10"/>
  <c r="G42" i="10" s="1"/>
  <c r="H41" i="10"/>
  <c r="F41" i="10"/>
  <c r="E41" i="10"/>
  <c r="C41" i="10"/>
  <c r="F40" i="10"/>
  <c r="E40" i="10"/>
  <c r="C33" i="10"/>
  <c r="H32" i="10"/>
  <c r="G32" i="10"/>
  <c r="H30" i="10"/>
  <c r="G30" i="10"/>
  <c r="D30" i="10"/>
  <c r="F29" i="10"/>
  <c r="E29" i="10"/>
  <c r="D29" i="10"/>
  <c r="C29" i="10"/>
  <c r="H28" i="10"/>
  <c r="D28" i="10"/>
  <c r="G28" i="10" s="1"/>
  <c r="H27" i="10"/>
  <c r="G27" i="10"/>
  <c r="F27" i="10"/>
  <c r="E27" i="10"/>
  <c r="D27" i="10"/>
  <c r="C27" i="10"/>
  <c r="H26" i="10"/>
  <c r="D26" i="10"/>
  <c r="G26" i="10" s="1"/>
  <c r="H25" i="10"/>
  <c r="G25" i="10"/>
  <c r="H24" i="10"/>
  <c r="D24" i="10"/>
  <c r="G24" i="10" s="1"/>
  <c r="F23" i="10"/>
  <c r="H23" i="10" s="1"/>
  <c r="E23" i="10"/>
  <c r="C23" i="10"/>
  <c r="D23" i="10" s="1"/>
  <c r="H22" i="10"/>
  <c r="G22" i="10"/>
  <c r="D22" i="10"/>
  <c r="H21" i="10"/>
  <c r="D21" i="10"/>
  <c r="G21" i="10" s="1"/>
  <c r="F20" i="10"/>
  <c r="E20" i="10"/>
  <c r="C20" i="10"/>
  <c r="D20" i="10" s="1"/>
  <c r="H19" i="10"/>
  <c r="G19" i="10"/>
  <c r="D19" i="10"/>
  <c r="F18" i="10"/>
  <c r="H18" i="10" s="1"/>
  <c r="E18" i="10"/>
  <c r="D18" i="10"/>
  <c r="C18" i="10"/>
  <c r="H17" i="10"/>
  <c r="D17" i="10"/>
  <c r="G17" i="10" s="1"/>
  <c r="H16" i="10"/>
  <c r="F16" i="10"/>
  <c r="E16" i="10"/>
  <c r="D16" i="10"/>
  <c r="G16" i="10" s="1"/>
  <c r="C16" i="10"/>
  <c r="H15" i="10"/>
  <c r="D15" i="10"/>
  <c r="G15" i="10" s="1"/>
  <c r="H14" i="10"/>
  <c r="D14" i="10"/>
  <c r="G14" i="10" s="1"/>
  <c r="H13" i="10"/>
  <c r="G13" i="10"/>
  <c r="D13" i="10"/>
  <c r="F12" i="10"/>
  <c r="H12" i="10" s="1"/>
  <c r="E12" i="10"/>
  <c r="D12" i="10"/>
  <c r="H11" i="10"/>
  <c r="G11" i="10"/>
  <c r="H10" i="10"/>
  <c r="D10" i="10"/>
  <c r="G10" i="10" s="1"/>
  <c r="F9" i="10"/>
  <c r="E9" i="10"/>
  <c r="E33" i="10" s="1"/>
  <c r="D9" i="10"/>
  <c r="D33" i="10" s="1"/>
  <c r="C9" i="10"/>
  <c r="H20" i="10" l="1"/>
  <c r="G20" i="10"/>
  <c r="H105" i="10"/>
  <c r="G105" i="10"/>
  <c r="E39" i="10"/>
  <c r="E38" i="10" s="1"/>
  <c r="E136" i="10" s="1"/>
  <c r="H68" i="10"/>
  <c r="H9" i="10"/>
  <c r="G12" i="10"/>
  <c r="G18" i="10"/>
  <c r="G29" i="10"/>
  <c r="H29" i="10"/>
  <c r="H40" i="10"/>
  <c r="G60" i="10"/>
  <c r="G74" i="10"/>
  <c r="H74" i="10"/>
  <c r="H95" i="10"/>
  <c r="G95" i="10"/>
  <c r="H117" i="10"/>
  <c r="G117" i="10"/>
  <c r="G44" i="10"/>
  <c r="D41" i="10"/>
  <c r="D89" i="10"/>
  <c r="G89" i="10" s="1"/>
  <c r="C68" i="10"/>
  <c r="F33" i="10"/>
  <c r="H80" i="10"/>
  <c r="G114" i="10"/>
  <c r="H114" i="10"/>
  <c r="C40" i="10"/>
  <c r="C39" i="10" s="1"/>
  <c r="C38" i="10" s="1"/>
  <c r="D98" i="10"/>
  <c r="C97" i="10"/>
  <c r="D97" i="10" s="1"/>
  <c r="H99" i="10"/>
  <c r="F113" i="10"/>
  <c r="G23" i="10"/>
  <c r="G58" i="10"/>
  <c r="G80" i="10"/>
  <c r="G99" i="10"/>
  <c r="G132" i="10"/>
  <c r="G9" i="10"/>
  <c r="F50" i="10"/>
  <c r="F98" i="10"/>
  <c r="I10" i="1"/>
  <c r="J10" i="1"/>
  <c r="I11" i="1"/>
  <c r="J11" i="1"/>
  <c r="I12" i="1"/>
  <c r="J12" i="1"/>
  <c r="J9" i="1"/>
  <c r="I9" i="1"/>
  <c r="J14" i="1"/>
  <c r="J15" i="1"/>
  <c r="I14" i="1"/>
  <c r="I15" i="1"/>
  <c r="J13" i="1"/>
  <c r="I13" i="1"/>
  <c r="H50" i="10" l="1"/>
  <c r="G50" i="10"/>
  <c r="C67" i="10"/>
  <c r="D68" i="10"/>
  <c r="G68" i="10" s="1"/>
  <c r="D40" i="10"/>
  <c r="G41" i="10"/>
  <c r="F39" i="10"/>
  <c r="G113" i="10"/>
  <c r="H113" i="10"/>
  <c r="F112" i="10"/>
  <c r="H33" i="10"/>
  <c r="G33" i="10"/>
  <c r="H98" i="10"/>
  <c r="F97" i="10"/>
  <c r="G98" i="10"/>
  <c r="D15" i="9"/>
  <c r="E15" i="9"/>
  <c r="C15" i="9"/>
  <c r="F38" i="10" l="1"/>
  <c r="H39" i="10"/>
  <c r="G39" i="10"/>
  <c r="C66" i="10"/>
  <c r="D67" i="10"/>
  <c r="G112" i="10"/>
  <c r="H112" i="10"/>
  <c r="F107" i="10"/>
  <c r="D39" i="10"/>
  <c r="D38" i="10" s="1"/>
  <c r="G40" i="10"/>
  <c r="H97" i="10"/>
  <c r="G97" i="10"/>
  <c r="F67" i="10"/>
  <c r="E46" i="9"/>
  <c r="E45" i="9"/>
  <c r="G107" i="10" l="1"/>
  <c r="H107" i="10"/>
  <c r="D66" i="10"/>
  <c r="C63" i="10"/>
  <c r="G67" i="10"/>
  <c r="F66" i="10"/>
  <c r="H67" i="10"/>
  <c r="H38" i="10"/>
  <c r="G38" i="10"/>
  <c r="G49" i="9"/>
  <c r="F10" i="9"/>
  <c r="F11" i="9"/>
  <c r="F13" i="9"/>
  <c r="F14" i="9"/>
  <c r="F17" i="9"/>
  <c r="F18" i="9"/>
  <c r="F19" i="9"/>
  <c r="F21" i="9"/>
  <c r="F22" i="9"/>
  <c r="F23" i="9"/>
  <c r="F25" i="9"/>
  <c r="F26" i="9"/>
  <c r="F27" i="9"/>
  <c r="F29" i="9"/>
  <c r="F30" i="9"/>
  <c r="F31" i="9"/>
  <c r="F33" i="9"/>
  <c r="F34" i="9"/>
  <c r="F35" i="9"/>
  <c r="F37" i="9"/>
  <c r="F38" i="9"/>
  <c r="F39" i="9"/>
  <c r="F41" i="9"/>
  <c r="F42" i="9"/>
  <c r="F48" i="9"/>
  <c r="F49" i="9"/>
  <c r="F9" i="9"/>
  <c r="G10" i="9"/>
  <c r="G11" i="9"/>
  <c r="G13" i="9"/>
  <c r="G14" i="9"/>
  <c r="G17" i="9"/>
  <c r="G18" i="9"/>
  <c r="G19" i="9"/>
  <c r="G21" i="9"/>
  <c r="G22" i="9"/>
  <c r="G23" i="9"/>
  <c r="G25" i="9"/>
  <c r="G26" i="9"/>
  <c r="G27" i="9"/>
  <c r="G29" i="9"/>
  <c r="G30" i="9"/>
  <c r="G31" i="9"/>
  <c r="G33" i="9"/>
  <c r="G34" i="9"/>
  <c r="G35" i="9"/>
  <c r="G37" i="9"/>
  <c r="G38" i="9"/>
  <c r="G39" i="9"/>
  <c r="G41" i="9"/>
  <c r="G42" i="9"/>
  <c r="G48" i="9"/>
  <c r="G9" i="9"/>
  <c r="D46" i="9"/>
  <c r="G46" i="9"/>
  <c r="D45" i="9"/>
  <c r="D47" i="9" s="1"/>
  <c r="C46" i="9"/>
  <c r="C45" i="9"/>
  <c r="C47" i="9" s="1"/>
  <c r="E23" i="9"/>
  <c r="D23" i="9"/>
  <c r="C23" i="9"/>
  <c r="D43" i="9"/>
  <c r="E43" i="9"/>
  <c r="F43" i="9" s="1"/>
  <c r="C43" i="9"/>
  <c r="D39" i="9"/>
  <c r="E39" i="9"/>
  <c r="C39" i="9"/>
  <c r="D35" i="9"/>
  <c r="E35" i="9"/>
  <c r="C35" i="9"/>
  <c r="D31" i="9"/>
  <c r="E31" i="9"/>
  <c r="C31" i="9"/>
  <c r="D27" i="9"/>
  <c r="E27" i="9"/>
  <c r="C27" i="9"/>
  <c r="D19" i="9"/>
  <c r="E19" i="9"/>
  <c r="C19" i="9"/>
  <c r="F15" i="9"/>
  <c r="D11" i="9"/>
  <c r="E11" i="9"/>
  <c r="C11" i="9"/>
  <c r="F13" i="3"/>
  <c r="F63" i="10" l="1"/>
  <c r="G66" i="10"/>
  <c r="H66" i="10"/>
  <c r="D63" i="10"/>
  <c r="C136" i="10"/>
  <c r="G15" i="9"/>
  <c r="F46" i="9"/>
  <c r="E47" i="9"/>
  <c r="F47" i="9" s="1"/>
  <c r="G43" i="9"/>
  <c r="G45" i="9"/>
  <c r="F45" i="9"/>
  <c r="G47" i="9"/>
  <c r="D136" i="10" l="1"/>
  <c r="C138" i="10"/>
  <c r="D138" i="10" s="1"/>
  <c r="H63" i="10"/>
  <c r="G63" i="10"/>
  <c r="F136" i="10"/>
  <c r="E13" i="5"/>
  <c r="F13" i="5"/>
  <c r="E14" i="5"/>
  <c r="F14" i="5"/>
  <c r="E15" i="5"/>
  <c r="F15" i="5"/>
  <c r="E16" i="5"/>
  <c r="F16" i="5"/>
  <c r="F12" i="5"/>
  <c r="E12" i="5"/>
  <c r="H136" i="10" l="1"/>
  <c r="G136" i="10"/>
  <c r="F138" i="10"/>
  <c r="E61" i="3"/>
  <c r="E62" i="3"/>
  <c r="H138" i="10" l="1"/>
  <c r="F139" i="10"/>
  <c r="G138" i="10"/>
  <c r="H29" i="1"/>
  <c r="H139" i="10" l="1"/>
  <c r="G139" i="10"/>
  <c r="F33" i="1"/>
  <c r="H33" i="1"/>
  <c r="I40" i="3" l="1"/>
  <c r="H41" i="3"/>
  <c r="I41" i="3"/>
  <c r="H42" i="3"/>
  <c r="I42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E54" i="3"/>
  <c r="E43" i="3"/>
  <c r="H43" i="3" s="1"/>
  <c r="G58" i="3" l="1"/>
  <c r="F58" i="3"/>
  <c r="F40" i="3"/>
  <c r="G40" i="3"/>
  <c r="E52" i="3"/>
  <c r="E51" i="3" s="1"/>
  <c r="E58" i="3"/>
  <c r="H61" i="3"/>
  <c r="E68" i="3"/>
  <c r="E40" i="3"/>
  <c r="H40" i="3" s="1"/>
  <c r="F68" i="3"/>
  <c r="F62" i="3" s="1"/>
  <c r="G68" i="3"/>
  <c r="G62" i="3" s="1"/>
  <c r="I15" i="3"/>
  <c r="I16" i="3"/>
  <c r="I17" i="3"/>
  <c r="I19" i="3"/>
  <c r="I21" i="3"/>
  <c r="I23" i="3"/>
  <c r="I24" i="3"/>
  <c r="I26" i="3"/>
  <c r="I27" i="3"/>
  <c r="I28" i="3"/>
  <c r="I31" i="3"/>
  <c r="H15" i="3"/>
  <c r="H16" i="3"/>
  <c r="H17" i="3"/>
  <c r="H19" i="3"/>
  <c r="H21" i="3"/>
  <c r="H23" i="3"/>
  <c r="H24" i="3"/>
  <c r="H26" i="3"/>
  <c r="H27" i="3"/>
  <c r="H28" i="3"/>
  <c r="H31" i="3"/>
  <c r="F18" i="3"/>
  <c r="G18" i="3"/>
  <c r="E18" i="3"/>
  <c r="G22" i="3"/>
  <c r="H18" i="3" l="1"/>
  <c r="I18" i="3"/>
  <c r="J16" i="8"/>
  <c r="J24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4" i="8"/>
  <c r="J58" i="8"/>
  <c r="J59" i="8"/>
  <c r="J60" i="8"/>
  <c r="J66" i="8"/>
  <c r="J70" i="8"/>
  <c r="J74" i="8"/>
  <c r="J77" i="8"/>
  <c r="J82" i="8"/>
  <c r="J90" i="8"/>
  <c r="J91" i="8"/>
  <c r="J92" i="8"/>
  <c r="J93" i="8"/>
  <c r="J94" i="8"/>
  <c r="J95" i="8"/>
  <c r="J96" i="8"/>
  <c r="J97" i="8"/>
  <c r="J98" i="8"/>
  <c r="J99" i="8"/>
  <c r="J100" i="8"/>
  <c r="J103" i="8"/>
  <c r="J104" i="8"/>
  <c r="J105" i="8"/>
  <c r="J106" i="8"/>
  <c r="J108" i="8"/>
  <c r="J109" i="8"/>
  <c r="J110" i="8"/>
  <c r="J113" i="8"/>
  <c r="J117" i="8"/>
  <c r="J118" i="8"/>
  <c r="J119" i="8"/>
  <c r="J120" i="8"/>
  <c r="J121" i="8"/>
  <c r="J122" i="8"/>
  <c r="J124" i="8"/>
  <c r="J125" i="8"/>
  <c r="J126" i="8"/>
  <c r="J127" i="8"/>
  <c r="J130" i="8"/>
  <c r="J132" i="8"/>
  <c r="J136" i="8"/>
  <c r="J140" i="8"/>
  <c r="J143" i="8"/>
  <c r="J147" i="8"/>
  <c r="J150" i="8"/>
  <c r="J154" i="8"/>
  <c r="J158" i="8"/>
  <c r="J162" i="8"/>
  <c r="J163" i="8"/>
  <c r="J166" i="8"/>
  <c r="J167" i="8"/>
  <c r="J168" i="8"/>
  <c r="J170" i="8"/>
  <c r="J171" i="8"/>
  <c r="J175" i="8"/>
  <c r="J183" i="8"/>
  <c r="J184" i="8"/>
  <c r="J185" i="8"/>
  <c r="H145" i="8" l="1"/>
  <c r="F16" i="8"/>
  <c r="I16" i="8" s="1"/>
  <c r="F24" i="8"/>
  <c r="I24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4" i="8"/>
  <c r="I54" i="8" s="1"/>
  <c r="F58" i="8"/>
  <c r="I58" i="8" s="1"/>
  <c r="F59" i="8"/>
  <c r="I59" i="8" s="1"/>
  <c r="F60" i="8"/>
  <c r="I60" i="8" s="1"/>
  <c r="F66" i="8"/>
  <c r="I66" i="8" s="1"/>
  <c r="F70" i="8"/>
  <c r="I70" i="8" s="1"/>
  <c r="F74" i="8"/>
  <c r="I74" i="8" s="1"/>
  <c r="F77" i="8"/>
  <c r="I77" i="8" s="1"/>
  <c r="F82" i="8"/>
  <c r="I82" i="8" s="1"/>
  <c r="F90" i="8"/>
  <c r="I90" i="8" s="1"/>
  <c r="F91" i="8"/>
  <c r="I91" i="8" s="1"/>
  <c r="F92" i="8"/>
  <c r="I92" i="8" s="1"/>
  <c r="F93" i="8"/>
  <c r="I93" i="8" s="1"/>
  <c r="F94" i="8"/>
  <c r="I94" i="8" s="1"/>
  <c r="F95" i="8"/>
  <c r="I95" i="8" s="1"/>
  <c r="F96" i="8"/>
  <c r="I96" i="8" s="1"/>
  <c r="F97" i="8"/>
  <c r="I97" i="8" s="1"/>
  <c r="F98" i="8"/>
  <c r="I98" i="8" s="1"/>
  <c r="F100" i="8"/>
  <c r="I100" i="8" s="1"/>
  <c r="F103" i="8"/>
  <c r="I103" i="8" s="1"/>
  <c r="F104" i="8"/>
  <c r="I104" i="8" s="1"/>
  <c r="F105" i="8"/>
  <c r="I105" i="8" s="1"/>
  <c r="F106" i="8"/>
  <c r="I106" i="8" s="1"/>
  <c r="F108" i="8"/>
  <c r="I108" i="8" s="1"/>
  <c r="F110" i="8"/>
  <c r="I110" i="8" s="1"/>
  <c r="F113" i="8"/>
  <c r="I113" i="8" s="1"/>
  <c r="F117" i="8"/>
  <c r="I117" i="8" s="1"/>
  <c r="F118" i="8"/>
  <c r="I118" i="8" s="1"/>
  <c r="F119" i="8"/>
  <c r="I119" i="8" s="1"/>
  <c r="F120" i="8"/>
  <c r="I120" i="8" s="1"/>
  <c r="F121" i="8"/>
  <c r="I121" i="8" s="1"/>
  <c r="F122" i="8"/>
  <c r="I122" i="8" s="1"/>
  <c r="F124" i="8"/>
  <c r="I124" i="8" s="1"/>
  <c r="F125" i="8"/>
  <c r="I125" i="8" s="1"/>
  <c r="F126" i="8"/>
  <c r="I126" i="8" s="1"/>
  <c r="F127" i="8"/>
  <c r="I127" i="8" s="1"/>
  <c r="F128" i="8"/>
  <c r="I128" i="8" s="1"/>
  <c r="F130" i="8"/>
  <c r="I130" i="8" s="1"/>
  <c r="F131" i="8"/>
  <c r="F132" i="8"/>
  <c r="I132" i="8" s="1"/>
  <c r="F136" i="8"/>
  <c r="I136" i="8" s="1"/>
  <c r="F140" i="8"/>
  <c r="I140" i="8" s="1"/>
  <c r="F143" i="8"/>
  <c r="I143" i="8" s="1"/>
  <c r="F144" i="8"/>
  <c r="F145" i="8"/>
  <c r="F146" i="8"/>
  <c r="F147" i="8"/>
  <c r="I147" i="8" s="1"/>
  <c r="F148" i="8"/>
  <c r="F149" i="8"/>
  <c r="F150" i="8"/>
  <c r="I150" i="8" s="1"/>
  <c r="F151" i="8"/>
  <c r="F152" i="8"/>
  <c r="F153" i="8"/>
  <c r="I153" i="8" s="1"/>
  <c r="F154" i="8"/>
  <c r="I154" i="8" s="1"/>
  <c r="F155" i="8"/>
  <c r="F156" i="8"/>
  <c r="F157" i="8"/>
  <c r="F158" i="8"/>
  <c r="I158" i="8" s="1"/>
  <c r="F160" i="8"/>
  <c r="F161" i="8"/>
  <c r="F162" i="8"/>
  <c r="I162" i="8" s="1"/>
  <c r="F163" i="8"/>
  <c r="I163" i="8" s="1"/>
  <c r="F164" i="8"/>
  <c r="F165" i="8"/>
  <c r="F166" i="8"/>
  <c r="I166" i="8" s="1"/>
  <c r="F167" i="8"/>
  <c r="I167" i="8" s="1"/>
  <c r="F168" i="8"/>
  <c r="I168" i="8" s="1"/>
  <c r="F171" i="8"/>
  <c r="I171" i="8" s="1"/>
  <c r="F175" i="8"/>
  <c r="I175" i="8" s="1"/>
  <c r="F179" i="8"/>
  <c r="I179" i="8" s="1"/>
  <c r="F180" i="8"/>
  <c r="I180" i="8" s="1"/>
  <c r="F181" i="8"/>
  <c r="I181" i="8" s="1"/>
  <c r="F183" i="8"/>
  <c r="I183" i="8" s="1"/>
  <c r="F184" i="8"/>
  <c r="I184" i="8" s="1"/>
  <c r="F185" i="8"/>
  <c r="I185" i="8" s="1"/>
  <c r="I145" i="8" l="1"/>
  <c r="G142" i="8"/>
  <c r="H142" i="8"/>
  <c r="E142" i="8"/>
  <c r="F142" i="8" s="1"/>
  <c r="H131" i="8"/>
  <c r="I131" i="8" l="1"/>
  <c r="J131" i="8"/>
  <c r="I142" i="8"/>
  <c r="J142" i="8"/>
  <c r="H139" i="8"/>
  <c r="G137" i="8"/>
  <c r="H152" i="8"/>
  <c r="H165" i="8"/>
  <c r="H169" i="8"/>
  <c r="G169" i="8"/>
  <c r="H164" i="8" l="1"/>
  <c r="I165" i="8"/>
  <c r="H151" i="8"/>
  <c r="I152" i="8"/>
  <c r="J169" i="8"/>
  <c r="H138" i="8"/>
  <c r="J139" i="8"/>
  <c r="H76" i="8"/>
  <c r="G76" i="8"/>
  <c r="G75" i="8" s="1"/>
  <c r="H73" i="8"/>
  <c r="G73" i="8"/>
  <c r="G23" i="8"/>
  <c r="G22" i="8" s="1"/>
  <c r="G21" i="8" s="1"/>
  <c r="G20" i="8" s="1"/>
  <c r="G19" i="8" s="1"/>
  <c r="H23" i="8"/>
  <c r="E65" i="8"/>
  <c r="F65" i="8" s="1"/>
  <c r="G65" i="8"/>
  <c r="H65" i="8"/>
  <c r="I65" i="8" l="1"/>
  <c r="J65" i="8"/>
  <c r="H75" i="8"/>
  <c r="J76" i="8"/>
  <c r="I151" i="8"/>
  <c r="J73" i="8"/>
  <c r="H22" i="8"/>
  <c r="J23" i="8"/>
  <c r="H137" i="8"/>
  <c r="J138" i="8"/>
  <c r="I164" i="8"/>
  <c r="E64" i="8"/>
  <c r="F64" i="8" s="1"/>
  <c r="E170" i="8"/>
  <c r="F170" i="8" s="1"/>
  <c r="I170" i="8" s="1"/>
  <c r="E116" i="8"/>
  <c r="F116" i="8" s="1"/>
  <c r="E123" i="8"/>
  <c r="F123" i="8" s="1"/>
  <c r="E129" i="8"/>
  <c r="F129" i="8" s="1"/>
  <c r="J75" i="8" l="1"/>
  <c r="H21" i="8"/>
  <c r="J22" i="8"/>
  <c r="J137" i="8"/>
  <c r="E169" i="8"/>
  <c r="F169" i="8" s="1"/>
  <c r="I169" i="8" s="1"/>
  <c r="E63" i="8"/>
  <c r="F63" i="8" s="1"/>
  <c r="E115" i="8"/>
  <c r="F115" i="8" s="1"/>
  <c r="G182" i="8"/>
  <c r="G165" i="8"/>
  <c r="E182" i="8"/>
  <c r="F182" i="8" s="1"/>
  <c r="H160" i="8"/>
  <c r="G160" i="8"/>
  <c r="G153" i="8"/>
  <c r="H146" i="8"/>
  <c r="G146" i="8"/>
  <c r="G145" i="8"/>
  <c r="J145" i="8" s="1"/>
  <c r="H159" i="8" l="1"/>
  <c r="J160" i="8"/>
  <c r="I160" i="8"/>
  <c r="E159" i="8"/>
  <c r="F159" i="8" s="1"/>
  <c r="H20" i="8"/>
  <c r="J21" i="8"/>
  <c r="I146" i="8"/>
  <c r="J146" i="8"/>
  <c r="G152" i="8"/>
  <c r="J153" i="8"/>
  <c r="G164" i="8"/>
  <c r="J164" i="8" s="1"/>
  <c r="J165" i="8"/>
  <c r="E141" i="8"/>
  <c r="F141" i="8" s="1"/>
  <c r="E114" i="8"/>
  <c r="F114" i="8" s="1"/>
  <c r="G159" i="8"/>
  <c r="G151" i="8" l="1"/>
  <c r="J151" i="8" s="1"/>
  <c r="J152" i="8"/>
  <c r="H19" i="8"/>
  <c r="J20" i="8"/>
  <c r="I159" i="8"/>
  <c r="J159" i="8"/>
  <c r="E15" i="8"/>
  <c r="F15" i="8" s="1"/>
  <c r="E112" i="8"/>
  <c r="F112" i="8" s="1"/>
  <c r="E135" i="8"/>
  <c r="F135" i="8" s="1"/>
  <c r="E139" i="8"/>
  <c r="F139" i="8" s="1"/>
  <c r="I139" i="8" s="1"/>
  <c r="E174" i="8"/>
  <c r="F174" i="8" s="1"/>
  <c r="E178" i="8"/>
  <c r="F178" i="8" s="1"/>
  <c r="E109" i="8"/>
  <c r="F109" i="8" s="1"/>
  <c r="I109" i="8" s="1"/>
  <c r="E107" i="8"/>
  <c r="F107" i="8" s="1"/>
  <c r="E102" i="8"/>
  <c r="F102" i="8" s="1"/>
  <c r="E89" i="8"/>
  <c r="F89" i="8" s="1"/>
  <c r="E99" i="8"/>
  <c r="F99" i="8" s="1"/>
  <c r="I99" i="8" s="1"/>
  <c r="E81" i="8"/>
  <c r="F81" i="8" s="1"/>
  <c r="E76" i="8"/>
  <c r="F76" i="8" s="1"/>
  <c r="I76" i="8" s="1"/>
  <c r="E73" i="8"/>
  <c r="F73" i="8" s="1"/>
  <c r="I73" i="8" s="1"/>
  <c r="E69" i="8"/>
  <c r="F69" i="8" s="1"/>
  <c r="E23" i="8"/>
  <c r="F23" i="8" s="1"/>
  <c r="I23" i="8" s="1"/>
  <c r="E30" i="8"/>
  <c r="F30" i="8" s="1"/>
  <c r="E53" i="8"/>
  <c r="F53" i="8" s="1"/>
  <c r="E57" i="8"/>
  <c r="F57" i="8" s="1"/>
  <c r="F20" i="3"/>
  <c r="G20" i="3"/>
  <c r="I20" i="3" l="1"/>
  <c r="J19" i="8"/>
  <c r="E14" i="3"/>
  <c r="E138" i="8"/>
  <c r="F138" i="8" s="1"/>
  <c r="I138" i="8" s="1"/>
  <c r="E134" i="8"/>
  <c r="F134" i="8" s="1"/>
  <c r="E111" i="8"/>
  <c r="F111" i="8" s="1"/>
  <c r="E173" i="8"/>
  <c r="F173" i="8" s="1"/>
  <c r="E14" i="8"/>
  <c r="F14" i="8" s="1"/>
  <c r="E29" i="8"/>
  <c r="F29" i="8" s="1"/>
  <c r="E177" i="8"/>
  <c r="F177" i="8" s="1"/>
  <c r="E88" i="8"/>
  <c r="F88" i="8" s="1"/>
  <c r="E79" i="8"/>
  <c r="F79" i="8" s="1"/>
  <c r="E101" i="8"/>
  <c r="F101" i="8" s="1"/>
  <c r="E80" i="8"/>
  <c r="F80" i="8" s="1"/>
  <c r="E72" i="8"/>
  <c r="F72" i="8" s="1"/>
  <c r="E75" i="8"/>
  <c r="F75" i="8" s="1"/>
  <c r="I75" i="8" s="1"/>
  <c r="E68" i="8"/>
  <c r="F68" i="8" s="1"/>
  <c r="E22" i="8"/>
  <c r="F22" i="8" s="1"/>
  <c r="I22" i="8" s="1"/>
  <c r="E56" i="8"/>
  <c r="F56" i="8" s="1"/>
  <c r="G25" i="3"/>
  <c r="G14" i="3"/>
  <c r="F22" i="3"/>
  <c r="I22" i="3" s="1"/>
  <c r="F25" i="3"/>
  <c r="F14" i="3"/>
  <c r="H14" i="3" l="1"/>
  <c r="I14" i="3"/>
  <c r="I25" i="3"/>
  <c r="E137" i="8"/>
  <c r="F137" i="8" s="1"/>
  <c r="I137" i="8" s="1"/>
  <c r="E87" i="8"/>
  <c r="F87" i="8" s="1"/>
  <c r="E176" i="8"/>
  <c r="F176" i="8" s="1"/>
  <c r="E133" i="8"/>
  <c r="F133" i="8" s="1"/>
  <c r="E172" i="8"/>
  <c r="F172" i="8" s="1"/>
  <c r="E13" i="8"/>
  <c r="F13" i="8" s="1"/>
  <c r="E78" i="8"/>
  <c r="F78" i="8" s="1"/>
  <c r="E21" i="8"/>
  <c r="F21" i="8" s="1"/>
  <c r="I21" i="8" s="1"/>
  <c r="E67" i="8"/>
  <c r="F67" i="8" s="1"/>
  <c r="E55" i="8"/>
  <c r="F55" i="8" s="1"/>
  <c r="G13" i="3"/>
  <c r="I13" i="3" l="1"/>
  <c r="E62" i="8"/>
  <c r="F62" i="8" s="1"/>
  <c r="E61" i="8"/>
  <c r="F61" i="8" s="1"/>
  <c r="E86" i="8"/>
  <c r="F86" i="8" s="1"/>
  <c r="E12" i="8"/>
  <c r="F12" i="8" s="1"/>
  <c r="E20" i="8"/>
  <c r="F20" i="8" s="1"/>
  <c r="I20" i="8" s="1"/>
  <c r="E28" i="8"/>
  <c r="F28" i="8" s="1"/>
  <c r="E85" i="8" l="1"/>
  <c r="F85" i="8" s="1"/>
  <c r="E27" i="8"/>
  <c r="F27" i="8" s="1"/>
  <c r="E11" i="8"/>
  <c r="F11" i="8" s="1"/>
  <c r="E19" i="8"/>
  <c r="F19" i="8" s="1"/>
  <c r="I19" i="8" s="1"/>
  <c r="E84" i="8" l="1"/>
  <c r="F84" i="8" s="1"/>
  <c r="E26" i="8"/>
  <c r="F26" i="8" s="1"/>
  <c r="E18" i="8"/>
  <c r="F18" i="8" s="1"/>
  <c r="F12" i="1"/>
  <c r="F9" i="1"/>
  <c r="F15" i="1" l="1"/>
  <c r="E10" i="8"/>
  <c r="F10" i="8" s="1"/>
  <c r="G181" i="8"/>
  <c r="J181" i="8" s="1"/>
  <c r="G180" i="8"/>
  <c r="J180" i="8" s="1"/>
  <c r="G179" i="8"/>
  <c r="J179" i="8" s="1"/>
  <c r="G128" i="8"/>
  <c r="J128" i="8" s="1"/>
  <c r="E9" i="8" l="1"/>
  <c r="F9" i="8" s="1"/>
  <c r="H182" i="8"/>
  <c r="J182" i="8" l="1"/>
  <c r="I182" i="8"/>
  <c r="H9" i="1" l="1"/>
  <c r="G12" i="1"/>
  <c r="G9" i="1"/>
  <c r="G15" i="1" l="1"/>
  <c r="B13" i="5"/>
  <c r="B12" i="5" s="1"/>
  <c r="C13" i="5"/>
  <c r="C12" i="5" s="1"/>
  <c r="D13" i="5"/>
  <c r="D12" i="5" s="1"/>
  <c r="H12" i="1" l="1"/>
  <c r="H15" i="1" l="1"/>
  <c r="H178" i="8"/>
  <c r="G178" i="8"/>
  <c r="G177" i="8" s="1"/>
  <c r="G176" i="8" s="1"/>
  <c r="H148" i="8"/>
  <c r="H30" i="8"/>
  <c r="I178" i="8" l="1"/>
  <c r="J178" i="8"/>
  <c r="H177" i="8"/>
  <c r="H144" i="8"/>
  <c r="I148" i="8"/>
  <c r="I30" i="8"/>
  <c r="F61" i="3"/>
  <c r="G61" i="3"/>
  <c r="F43" i="3"/>
  <c r="I43" i="3" s="1"/>
  <c r="G43" i="3"/>
  <c r="F51" i="3"/>
  <c r="I51" i="3" s="1"/>
  <c r="G51" i="3"/>
  <c r="F54" i="3"/>
  <c r="G54" i="3"/>
  <c r="I144" i="8" l="1"/>
  <c r="J177" i="8"/>
  <c r="I177" i="8"/>
  <c r="G39" i="3"/>
  <c r="G38" i="3" s="1"/>
  <c r="F39" i="3"/>
  <c r="E39" i="3"/>
  <c r="E30" i="3"/>
  <c r="E29" i="3" s="1"/>
  <c r="F30" i="3"/>
  <c r="F29" i="3" s="1"/>
  <c r="F12" i="3" s="1"/>
  <c r="G30" i="3"/>
  <c r="E22" i="3"/>
  <c r="H22" i="3" s="1"/>
  <c r="E20" i="3"/>
  <c r="H20" i="3" s="1"/>
  <c r="E25" i="3"/>
  <c r="H25" i="3" s="1"/>
  <c r="E38" i="3" l="1"/>
  <c r="H38" i="3" s="1"/>
  <c r="H39" i="3"/>
  <c r="F38" i="3"/>
  <c r="I38" i="3" s="1"/>
  <c r="I39" i="3"/>
  <c r="G29" i="3"/>
  <c r="H30" i="3"/>
  <c r="I30" i="3"/>
  <c r="E13" i="3"/>
  <c r="E12" i="3" l="1"/>
  <c r="H13" i="3"/>
  <c r="G12" i="3"/>
  <c r="H29" i="3"/>
  <c r="I29" i="3"/>
  <c r="G15" i="8"/>
  <c r="G14" i="8" s="1"/>
  <c r="H15" i="8"/>
  <c r="G53" i="8"/>
  <c r="H53" i="8"/>
  <c r="G30" i="8"/>
  <c r="J30" i="8" s="1"/>
  <c r="G57" i="8"/>
  <c r="G56" i="8" s="1"/>
  <c r="G55" i="8" s="1"/>
  <c r="H57" i="8"/>
  <c r="G64" i="8"/>
  <c r="H64" i="8"/>
  <c r="G69" i="8"/>
  <c r="H69" i="8"/>
  <c r="G81" i="8"/>
  <c r="G72" i="8" s="1"/>
  <c r="H81" i="8"/>
  <c r="G89" i="8"/>
  <c r="G88" i="8" s="1"/>
  <c r="H89" i="8"/>
  <c r="G102" i="8"/>
  <c r="H102" i="8"/>
  <c r="G107" i="8"/>
  <c r="H107" i="8"/>
  <c r="G112" i="8"/>
  <c r="G111" i="8" s="1"/>
  <c r="H112" i="8"/>
  <c r="G129" i="8"/>
  <c r="H129" i="8"/>
  <c r="G123" i="8"/>
  <c r="H123" i="8"/>
  <c r="G116" i="8"/>
  <c r="H116" i="8"/>
  <c r="G135" i="8"/>
  <c r="H135" i="8"/>
  <c r="G149" i="8"/>
  <c r="H149" i="8"/>
  <c r="G157" i="8"/>
  <c r="H157" i="8"/>
  <c r="G161" i="8"/>
  <c r="H161" i="8"/>
  <c r="G174" i="8"/>
  <c r="H174" i="8"/>
  <c r="H12" i="3" l="1"/>
  <c r="I12" i="3"/>
  <c r="I123" i="8"/>
  <c r="J123" i="8"/>
  <c r="I102" i="8"/>
  <c r="J102" i="8"/>
  <c r="J53" i="8"/>
  <c r="I53" i="8"/>
  <c r="J157" i="8"/>
  <c r="I157" i="8"/>
  <c r="I135" i="8"/>
  <c r="J135" i="8"/>
  <c r="J112" i="8"/>
  <c r="I112" i="8"/>
  <c r="H111" i="8"/>
  <c r="H72" i="8"/>
  <c r="I81" i="8"/>
  <c r="J81" i="8"/>
  <c r="J161" i="8"/>
  <c r="I161" i="8"/>
  <c r="J149" i="8"/>
  <c r="I149" i="8"/>
  <c r="J116" i="8"/>
  <c r="I116" i="8"/>
  <c r="J129" i="8"/>
  <c r="I129" i="8"/>
  <c r="I107" i="8"/>
  <c r="J107" i="8"/>
  <c r="H88" i="8"/>
  <c r="J89" i="8"/>
  <c r="I89" i="8"/>
  <c r="J69" i="8"/>
  <c r="I69" i="8"/>
  <c r="H56" i="8"/>
  <c r="I57" i="8"/>
  <c r="J57" i="8"/>
  <c r="H14" i="8"/>
  <c r="J15" i="8"/>
  <c r="I15" i="8"/>
  <c r="I174" i="8"/>
  <c r="J174" i="8"/>
  <c r="J64" i="8"/>
  <c r="I64" i="8"/>
  <c r="H115" i="8"/>
  <c r="G29" i="8"/>
  <c r="H101" i="8"/>
  <c r="G101" i="8"/>
  <c r="G115" i="8"/>
  <c r="H29" i="8"/>
  <c r="G148" i="8"/>
  <c r="I111" i="8" l="1"/>
  <c r="J111" i="8"/>
  <c r="G144" i="8"/>
  <c r="J144" i="8" s="1"/>
  <c r="J148" i="8"/>
  <c r="J101" i="8"/>
  <c r="I101" i="8"/>
  <c r="J56" i="8"/>
  <c r="I56" i="8"/>
  <c r="J88" i="8"/>
  <c r="I88" i="8"/>
  <c r="H28" i="8"/>
  <c r="J29" i="8"/>
  <c r="I29" i="8"/>
  <c r="J14" i="8"/>
  <c r="I14" i="8"/>
  <c r="I115" i="8"/>
  <c r="J115" i="8"/>
  <c r="J72" i="8"/>
  <c r="I72" i="8"/>
  <c r="G87" i="8"/>
  <c r="H87" i="8"/>
  <c r="G28" i="8"/>
  <c r="G27" i="8" s="1"/>
  <c r="J28" i="8" l="1"/>
  <c r="I28" i="8"/>
  <c r="I87" i="8"/>
  <c r="J87" i="8"/>
  <c r="G173" i="8"/>
  <c r="G172" i="8" s="1"/>
  <c r="H173" i="8"/>
  <c r="G134" i="8"/>
  <c r="H134" i="8"/>
  <c r="I134" i="8" l="1"/>
  <c r="J134" i="8"/>
  <c r="H172" i="8"/>
  <c r="J173" i="8"/>
  <c r="I173" i="8"/>
  <c r="H80" i="8"/>
  <c r="G80" i="8"/>
  <c r="G79" i="8" s="1"/>
  <c r="G78" i="8" s="1"/>
  <c r="H63" i="8"/>
  <c r="G63" i="8"/>
  <c r="J63" i="8" l="1"/>
  <c r="I63" i="8"/>
  <c r="J172" i="8"/>
  <c r="I172" i="8"/>
  <c r="H79" i="8"/>
  <c r="J80" i="8"/>
  <c r="I80" i="8"/>
  <c r="H176" i="8"/>
  <c r="G156" i="8"/>
  <c r="G155" i="8" s="1"/>
  <c r="H156" i="8"/>
  <c r="G141" i="8"/>
  <c r="H141" i="8"/>
  <c r="G133" i="8"/>
  <c r="H133" i="8"/>
  <c r="G114" i="8"/>
  <c r="H114" i="8"/>
  <c r="G68" i="8"/>
  <c r="G67" i="8" s="1"/>
  <c r="G62" i="8" s="1"/>
  <c r="H68" i="8"/>
  <c r="G26" i="8"/>
  <c r="G18" i="8" s="1"/>
  <c r="H55" i="8"/>
  <c r="H78" i="8" l="1"/>
  <c r="J79" i="8"/>
  <c r="I79" i="8"/>
  <c r="J55" i="8"/>
  <c r="I55" i="8"/>
  <c r="J114" i="8"/>
  <c r="I114" i="8"/>
  <c r="J141" i="8"/>
  <c r="I141" i="8"/>
  <c r="J176" i="8"/>
  <c r="I176" i="8"/>
  <c r="H67" i="8"/>
  <c r="J68" i="8"/>
  <c r="I68" i="8"/>
  <c r="J133" i="8"/>
  <c r="I133" i="8"/>
  <c r="H155" i="8"/>
  <c r="J156" i="8"/>
  <c r="I156" i="8"/>
  <c r="G86" i="8"/>
  <c r="G61" i="8"/>
  <c r="H27" i="8"/>
  <c r="H86" i="8"/>
  <c r="H85" i="8" l="1"/>
  <c r="I86" i="8"/>
  <c r="J86" i="8"/>
  <c r="H26" i="8"/>
  <c r="J27" i="8"/>
  <c r="I27" i="8"/>
  <c r="J67" i="8"/>
  <c r="I67" i="8"/>
  <c r="H62" i="8"/>
  <c r="I155" i="8"/>
  <c r="J155" i="8"/>
  <c r="I78" i="8"/>
  <c r="J78" i="8"/>
  <c r="G13" i="8"/>
  <c r="G12" i="8" s="1"/>
  <c r="G11" i="8" s="1"/>
  <c r="G10" i="8" s="1"/>
  <c r="G9" i="8" s="1"/>
  <c r="H13" i="8"/>
  <c r="I26" i="8" l="1"/>
  <c r="J26" i="8"/>
  <c r="H12" i="8"/>
  <c r="I13" i="8"/>
  <c r="J13" i="8"/>
  <c r="H61" i="8"/>
  <c r="I62" i="8"/>
  <c r="J62" i="8"/>
  <c r="H84" i="8"/>
  <c r="I85" i="8"/>
  <c r="G85" i="8"/>
  <c r="G84" i="8" s="1"/>
  <c r="H11" i="8" l="1"/>
  <c r="I12" i="8"/>
  <c r="J12" i="8"/>
  <c r="J85" i="8"/>
  <c r="J61" i="8"/>
  <c r="I61" i="8"/>
  <c r="H18" i="8"/>
  <c r="H25" i="8"/>
  <c r="J84" i="8"/>
  <c r="I84" i="8"/>
  <c r="J18" i="8" l="1"/>
  <c r="I18" i="8"/>
  <c r="J11" i="8"/>
  <c r="I11" i="8"/>
  <c r="H10" i="8"/>
  <c r="H9" i="8" l="1"/>
  <c r="J10" i="8"/>
  <c r="I10" i="8"/>
  <c r="I9" i="8" l="1"/>
  <c r="J9" i="8"/>
</calcChain>
</file>

<file path=xl/sharedStrings.xml><?xml version="1.0" encoding="utf-8"?>
<sst xmlns="http://schemas.openxmlformats.org/spreadsheetml/2006/main" count="640" uniqueCount="318">
  <si>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</si>
  <si>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</si>
  <si>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</si>
  <si>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</si>
  <si>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</si>
  <si>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</si>
  <si>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</si>
  <si>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</si>
  <si>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</si>
  <si>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</si>
  <si>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</si>
  <si>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</si>
  <si>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</si>
  <si>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</si>
  <si>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</si>
  <si>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</si>
  <si>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</si>
  <si>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</si>
  <si>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</si>
  <si>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</si>
  <si>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</si>
  <si>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</si>
  <si>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</si>
  <si>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</si>
  <si>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</si>
  <si>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</si>
  <si>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</si>
  <si>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</si>
  <si>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</si>
  <si>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</si>
  <si>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</si>
  <si>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</si>
  <si>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</si>
  <si>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</si>
  <si>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</si>
  <si>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</si>
  <si>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UKUPAN DONOS VIŠKA / MANJKA IZ PRETHODNE(IH) GODINE***</t>
  </si>
  <si>
    <t>Plan za 2023.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</si>
  <si>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</si>
  <si>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</si>
  <si>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</si>
  <si>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09 Obrazovanje</t>
  </si>
  <si>
    <t>092 Srednjoškolsko obrazovanje</t>
  </si>
  <si>
    <t>PROGRAM</t>
  </si>
  <si>
    <t>Program 1003</t>
  </si>
  <si>
    <t>Decentralizirana sredstva -SŠ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</si>
  <si>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</si>
  <si>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</si>
  <si>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</si>
  <si>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</si>
  <si>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</si>
  <si>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</si>
  <si>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</si>
  <si>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</si>
  <si>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</si>
  <si>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</si>
  <si>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</si>
  <si>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</si>
  <si>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</si>
  <si>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</si>
  <si>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</si>
  <si>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</si>
  <si>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</si>
  <si>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</si>
  <si>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</si>
  <si>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</si>
  <si>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</si>
  <si>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</si>
  <si>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</si>
  <si>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</si>
  <si>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</si>
  <si>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</si>
  <si>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</si>
  <si>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</si>
  <si>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Glavni program P16</t>
  </si>
  <si>
    <t>Glavni program P64</t>
  </si>
  <si>
    <t>Programi srednjih škola izvan županijskog proračuna</t>
  </si>
  <si>
    <t>Troškovi sudskih postupaka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</si>
  <si>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</si>
  <si>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</si>
  <si>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</si>
  <si>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</si>
  <si>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</si>
  <si>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</si>
  <si>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</si>
  <si>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</si>
  <si>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</si>
  <si>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</si>
  <si>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</si>
  <si>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</si>
  <si>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Školski sportski klub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</si>
  <si>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</si>
  <si>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</si>
  <si>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</si>
  <si>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</si>
  <si>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</si>
  <si>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</si>
  <si>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</si>
  <si>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Tekući projekt T100009</t>
  </si>
  <si>
    <t>PROGRAMI SREDNJIH ŠKOLA IZVAN ŽUPANIJSKOG PRORAČUNA</t>
  </si>
  <si>
    <t>Uređaji, strojevi i oprema za ostale namjena</t>
  </si>
  <si>
    <t>Izvor financiranja 5.S.</t>
  </si>
  <si>
    <t>Izvor financiranja 5.L.</t>
  </si>
  <si>
    <t>EU Pomoći- SŠ</t>
  </si>
  <si>
    <t>Glavni program P17</t>
  </si>
  <si>
    <t>Potrebe iznad minimalnog standarda</t>
  </si>
  <si>
    <t>Program 1001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</si>
  <si>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</si>
  <si>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</si>
  <si>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</si>
  <si>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</si>
  <si>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</si>
  <si>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</si>
  <si>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</si>
  <si>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Ministarstvo poljoprivrede</t>
  </si>
  <si>
    <t>Naknade građanima i kućanstvima u naravi</t>
  </si>
  <si>
    <t xml:space="preserve">UKUPNO </t>
  </si>
  <si>
    <t>PROGRAMI IZVAN ŽUP. PRORAČUNA</t>
  </si>
  <si>
    <t>Prihodi za posebne namjene -SŠ</t>
  </si>
  <si>
    <t>Izvor financiranja 5.Đ.</t>
  </si>
  <si>
    <t>POTICANJE KORIŠTENJA SREDSTAVA IZ FONDOVA EU</t>
  </si>
  <si>
    <t>Minimalni standard u srednjem školstvu i učeničkom domu</t>
  </si>
  <si>
    <t>Izvor financiranja 4.2.</t>
  </si>
  <si>
    <t>Materijal i sirovine</t>
  </si>
  <si>
    <t>Aktivnost A100001</t>
  </si>
  <si>
    <t>Aktivnost A100002</t>
  </si>
  <si>
    <t>TEKUĆE I INVESTICIJSKO ODRŽAVANJE U ŠKOLSTVU</t>
  </si>
  <si>
    <t>Tekuće i investicijsko održavanje u školstvu</t>
  </si>
  <si>
    <t>Izvor financiranja 3.4.</t>
  </si>
  <si>
    <t>Vlastiti prihodi-SŠ</t>
  </si>
  <si>
    <t>Tekuće donacije u novcu</t>
  </si>
  <si>
    <t>Izvor financiranja 3.6.</t>
  </si>
  <si>
    <t>Izvor financiranja 4.M.</t>
  </si>
  <si>
    <t>Plaće za prekovremeni rad</t>
  </si>
  <si>
    <t>Plaće za posebne uvjete rada</t>
  </si>
  <si>
    <t>Doprinosi za obvezno osiguranje u slučaju nezaposlenosti</t>
  </si>
  <si>
    <t>Obveze za zatezne kamate</t>
  </si>
  <si>
    <t>Tekući projekt T100019</t>
  </si>
  <si>
    <t>Nabava udžbenika za učenike</t>
  </si>
  <si>
    <t>Vlastiti prihodi- SŠ</t>
  </si>
  <si>
    <t>Tekući projekt T100021</t>
  </si>
  <si>
    <t>Regionalni centar kompetentnosti u strukovnom obrazovanju u strojarstvu- Industrija 4.0</t>
  </si>
  <si>
    <t>Tekući projekt T100022</t>
  </si>
  <si>
    <t>Školska sportska društva</t>
  </si>
  <si>
    <t>Naknade građanima i kućanstvima na temelju osiguranja i druge naknade</t>
  </si>
  <si>
    <t>Rashodi za nabavu proizvedene dugotrajne imovine</t>
  </si>
  <si>
    <t>Financijski rashodi</t>
  </si>
  <si>
    <t xml:space="preserve">Ostali rashodi </t>
  </si>
  <si>
    <t>5.L.</t>
  </si>
  <si>
    <t>5.S.</t>
  </si>
  <si>
    <t>Prihodi od imovine</t>
  </si>
  <si>
    <t>3.4.</t>
  </si>
  <si>
    <t>Prihodi od upravnih i administrativnih pristojbi,pristojbi po posebnim propisima i naknada</t>
  </si>
  <si>
    <t>4.M.</t>
  </si>
  <si>
    <t>Prihod za posebne namjene</t>
  </si>
  <si>
    <t>Prihodi od prodaje proizvoda i robe te pruženih usluga, prihodi od donacija te povrati po protestiranim jamstvima</t>
  </si>
  <si>
    <t>4.2.</t>
  </si>
  <si>
    <t>Decentralizirana sredstva- SŠ</t>
  </si>
  <si>
    <t>1.1.</t>
  </si>
  <si>
    <t>5.Đ.</t>
  </si>
  <si>
    <t>6.4.</t>
  </si>
  <si>
    <t>Vlastiti izvori</t>
  </si>
  <si>
    <t>Rezultat poslovanja</t>
  </si>
  <si>
    <t>3.6.</t>
  </si>
  <si>
    <t>Vlastiti prihodi-preneseni višak prihoda- SŠ</t>
  </si>
  <si>
    <t>Prihodi za posebne namjene</t>
  </si>
  <si>
    <t>Donacije- SŠ</t>
  </si>
  <si>
    <t>Ostali rashodi</t>
  </si>
  <si>
    <t>096 Dodatne usluge u obrazovanju</t>
  </si>
  <si>
    <t>098 Usluge obrazovanja koje nisu drugdje svrstane</t>
  </si>
  <si>
    <t>Tekući projekt T100005</t>
  </si>
  <si>
    <t>Tekući projekt T100008</t>
  </si>
  <si>
    <t>Nova školska shema voća i povrća te mlijeka i i mliječnih proizvoda</t>
  </si>
  <si>
    <t>ŽUPANIJA ( bez Školske sheme voća )</t>
  </si>
  <si>
    <t>POJAČANI STANDARD U ŠKOLSTVU</t>
  </si>
  <si>
    <t>MINIMALNI STANDARD U SREDNJEM ŠKOLSTVU I UČENIČKOM DOMU</t>
  </si>
  <si>
    <t>Pomoći iz gradskih proračuna</t>
  </si>
  <si>
    <t>Izvršenje 2022. (u kn)</t>
  </si>
  <si>
    <t>Glavni program P51</t>
  </si>
  <si>
    <t>Kapitalni projekt K100018</t>
  </si>
  <si>
    <t>Kapitalno ulaganja u srednje školstvo</t>
  </si>
  <si>
    <t>SŠ D.Stražimira-izgradnja radionica</t>
  </si>
  <si>
    <t>Rashodi za dodatna ulaganja na nefinancijskom imovini</t>
  </si>
  <si>
    <t>Dodatna ulaganja na građevinskim objektima</t>
  </si>
  <si>
    <t>Tekući projekt T100001</t>
  </si>
  <si>
    <t>Dodatna ulaganja</t>
  </si>
  <si>
    <t>Izvor financiranja 6.4.</t>
  </si>
  <si>
    <t>Materijal i sredstva za čišćenje i održavanje</t>
  </si>
  <si>
    <t>Računala i računalna oprema</t>
  </si>
  <si>
    <t>Premije osiguranja ostale imovine</t>
  </si>
  <si>
    <t>Ostale naknade troškova zaposlenima</t>
  </si>
  <si>
    <t>Tekući projekt T100006</t>
  </si>
  <si>
    <t>Izvanučionična nastava</t>
  </si>
  <si>
    <t>Uredski materijal</t>
  </si>
  <si>
    <t>Vlastiti prihodi - preneseni višak SŠ</t>
  </si>
  <si>
    <t xml:space="preserve">Uredski matarijal </t>
  </si>
  <si>
    <t>ŽUPANIJA ( bez najma ograde )</t>
  </si>
  <si>
    <t>Tekuće donacije u naravi</t>
  </si>
  <si>
    <t>Izvršenje tekuće godine 30.06.2023.</t>
  </si>
  <si>
    <t>Indeks</t>
  </si>
  <si>
    <t>5=4/2*100</t>
  </si>
  <si>
    <t>6=4/3*100</t>
  </si>
  <si>
    <t xml:space="preserve">Indeks </t>
  </si>
  <si>
    <t>-</t>
  </si>
  <si>
    <t>POLUGODIŠNJI IZVJEŠTAJ O IZVRŠENJU FINANCIJSKOG PLANA za 2023.                                                                             Srednje škole Dragutina Stražimira Sveti Ivan Zelina</t>
  </si>
  <si>
    <t>POLUGODIŠNJI IZVJEŠTAJ O IZVRŠENJU FINANCIJSKOG PLANA za 2023.                                                                                     Srednje škole Dragutina Stražimira Sveti Ivan Zelina</t>
  </si>
  <si>
    <t>POLUGODIŠNJI IZVJEŠTAJ O IZVRŠENJU FINANCIJSKOG PLANA za 2023.                                                                Srednje škole Dragutina Stražimira Sveti Ivan Zelina</t>
  </si>
  <si>
    <t>POLUGODIŠNJI IZVJEŠTAJ O IZVRŠENJU FINANCIJSKOG PLANA za 2023.                                               Srednje škole Dragutina Stražimira Sveti Ivan Zelina</t>
  </si>
  <si>
    <t>PREGLED UKUPNIH PRIHODA I RASHODA PO IZVORIMA FINANCIRANJA - kontrolna tablica</t>
  </si>
  <si>
    <t>Oznaka IF</t>
  </si>
  <si>
    <t xml:space="preserve">Naziv izvora financiranja </t>
  </si>
  <si>
    <t xml:space="preserve">Opći prihodi i primici </t>
  </si>
  <si>
    <t xml:space="preserve">PRIHODI </t>
  </si>
  <si>
    <t>RASHODI</t>
  </si>
  <si>
    <t xml:space="preserve">Prihodi za posebne namjene </t>
  </si>
  <si>
    <t xml:space="preserve">Ukupni prihodi </t>
  </si>
  <si>
    <t>Ukupni rashodi</t>
  </si>
  <si>
    <t xml:space="preserve">           Srednje škole Dragutina Stražimira Sveti Ivan Zelina</t>
  </si>
  <si>
    <t>RAZLIKA</t>
  </si>
  <si>
    <t>Decentralizirana sredstva</t>
  </si>
  <si>
    <t>Vlastiti prihodi- preneseni višak prihoda - SŠ</t>
  </si>
  <si>
    <t>Pomoći - SŠ</t>
  </si>
  <si>
    <t>EU Pomoći - SŠ</t>
  </si>
  <si>
    <t>PRIHODI</t>
  </si>
  <si>
    <t>Donacije - SŠ</t>
  </si>
  <si>
    <t>60.675,03</t>
  </si>
  <si>
    <t>Prihodi od Ministarstva poljoprivrede (shema voća)</t>
  </si>
  <si>
    <t>Višak / Manjak prihoda i primitaka</t>
  </si>
  <si>
    <t>Višak / Manjak prihoda i primitaka - preneseni</t>
  </si>
  <si>
    <t>Višak / Manjak prihoda i primitaka raspoloživ u sljedećem razdoblju</t>
  </si>
  <si>
    <t>Izvršenje 2022.</t>
  </si>
  <si>
    <t>NAZIV</t>
  </si>
  <si>
    <t xml:space="preserve">OSTVARENJE/IZVRŠENJE 2022.         </t>
  </si>
  <si>
    <t xml:space="preserve">OSTVARENJE/IZVRŠENJE 
1.-6.2023. </t>
  </si>
  <si>
    <t xml:space="preserve">SREDNJA ŠKOLA DRAGUTINA STRAŽIMIRA SVETI IVAN ZELINA, Gundulićeva 2A                                      </t>
  </si>
  <si>
    <t>USPOREDBA PLANA I IZVRŠENJA   30.06.2023. god</t>
  </si>
  <si>
    <t>IZVRŠENJE (kn)</t>
  </si>
  <si>
    <t>IZVRŠENJE (€)</t>
  </si>
  <si>
    <t>PLAN</t>
  </si>
  <si>
    <t>IZVRŠENJE</t>
  </si>
  <si>
    <t>INDEKS</t>
  </si>
  <si>
    <t>KTO</t>
  </si>
  <si>
    <t>1.1.-30.06.2022.</t>
  </si>
  <si>
    <t>1.1.-31.12.2023.</t>
  </si>
  <si>
    <t>1.1.-30.06.2023.</t>
  </si>
  <si>
    <t>5.L.(MZO)</t>
  </si>
  <si>
    <t>Prihodi iz Državnog proračuna - MZO</t>
  </si>
  <si>
    <t>MZO - Knjige</t>
  </si>
  <si>
    <t>5.S.(EU-PROJEKT)</t>
  </si>
  <si>
    <t>Pomoći temeljem prijenosa EU sredstava</t>
  </si>
  <si>
    <t>Pomoći prijenos istog proračuna</t>
  </si>
  <si>
    <t>Tekući prijenosi pror. EU sredstava</t>
  </si>
  <si>
    <t>3.4.(VLASTITI PRIHODI)</t>
  </si>
  <si>
    <t>Prihodi od imovine (kamate)</t>
  </si>
  <si>
    <t>4.M.(POSEBNE NAMJENE)</t>
  </si>
  <si>
    <t>Ostali prihodi</t>
  </si>
  <si>
    <t>Vlastiti prihodi (učenička zadruga)</t>
  </si>
  <si>
    <t>Vlastiti prihodi (najam prostora)</t>
  </si>
  <si>
    <t>4.2.(ZAGREBAČKA ŽUPANIJA)</t>
  </si>
  <si>
    <t>Prihodi iz Županijskog proračuna</t>
  </si>
  <si>
    <t>5.Đ.Ministarstvo poljoprivrede</t>
  </si>
  <si>
    <t>5.L. (GRAD SVETI IVAN ZELINA)</t>
  </si>
  <si>
    <t>Pomoći Grad Sveti Ivan Zelina</t>
  </si>
  <si>
    <t>6.4. (HŠŠS)</t>
  </si>
  <si>
    <t>Donacije HŠŠS</t>
  </si>
  <si>
    <t>Planiran višak 1.1.</t>
  </si>
  <si>
    <t>UKUPNO PRIHODI:</t>
  </si>
  <si>
    <t>3+4</t>
  </si>
  <si>
    <t>Rashodi  MZO+EU projekt</t>
  </si>
  <si>
    <t>Rashodi za zaposlene MZO+EU projekt</t>
  </si>
  <si>
    <t>Plaće (bruto)</t>
  </si>
  <si>
    <t>Doprinosi na plaću</t>
  </si>
  <si>
    <t>Dopr. za zdrav. osiguranje</t>
  </si>
  <si>
    <t>Dopr.za zdr.osig.u slučaju nezaposl.</t>
  </si>
  <si>
    <t>Zdravstvene usluge</t>
  </si>
  <si>
    <t>Ostale intelektualne usluge</t>
  </si>
  <si>
    <t>Ostali nespomenuti rashodi poslov.</t>
  </si>
  <si>
    <t>Ostali financijski rashodi</t>
  </si>
  <si>
    <t>Zatezne kamate</t>
  </si>
  <si>
    <t>Donacije i ostali rashodi</t>
  </si>
  <si>
    <t>UPRAVNI ODJEL ZŽ</t>
  </si>
  <si>
    <t>Rashodi Zagrebačke županije</t>
  </si>
  <si>
    <t>Minimalni standard</t>
  </si>
  <si>
    <t>Nakn. trošk. zaposlenima</t>
  </si>
  <si>
    <t>Naknada za prijevoz</t>
  </si>
  <si>
    <t>Stručna usavršavanja</t>
  </si>
  <si>
    <t>Ostele neknade troškova zaposlenima</t>
  </si>
  <si>
    <t>Rash. za mat. i energ.</t>
  </si>
  <si>
    <t>Ured. mat. i ost. mat. rash.</t>
  </si>
  <si>
    <t>Sitni inventar</t>
  </si>
  <si>
    <t>Služb.,rad. i zašt. odj. i ob.</t>
  </si>
  <si>
    <t>Rashodi za usluge</t>
  </si>
  <si>
    <t>Usl. telef.,pošte i prij.</t>
  </si>
  <si>
    <t xml:space="preserve">Usl. promiđbe i inf. </t>
  </si>
  <si>
    <t>Ost. nespom. rash. poslov.</t>
  </si>
  <si>
    <t>Članarine</t>
  </si>
  <si>
    <t>Bankarske usluge</t>
  </si>
  <si>
    <t>Tekuće i investicijsko održavanje</t>
  </si>
  <si>
    <t>Rashodi za materijal i energiju</t>
  </si>
  <si>
    <t>Materijal i dijelovi tek.i inv.održ</t>
  </si>
  <si>
    <t>Usluge tek.i invest.održavanja</t>
  </si>
  <si>
    <t>RASHODI ZA DOD.ULAGANJA (izvor 1.1.)</t>
  </si>
  <si>
    <t>Dodatna ulaganja na građ.objektima</t>
  </si>
  <si>
    <t>ZŽ-IZNAD MINIMALNOG STANDARDA</t>
  </si>
  <si>
    <t>NATJECANJA</t>
  </si>
  <si>
    <t>E-TEHNIČAR</t>
  </si>
  <si>
    <t>Rashodi (ostali izvori SŠ)</t>
  </si>
  <si>
    <t>Materijal i dijelovi tek.i invest.održ.</t>
  </si>
  <si>
    <t>Naknade građanima i kućanstvima</t>
  </si>
  <si>
    <t>Kapitalna ulaganja (ostali izvori SŠ)</t>
  </si>
  <si>
    <t>Uređaji, strojevi i oprema za ost.namjene</t>
  </si>
  <si>
    <t>UKUPNO RASHODI</t>
  </si>
  <si>
    <t>Višak 01.01.</t>
  </si>
  <si>
    <r>
      <t>VIŠAK +/</t>
    </r>
    <r>
      <rPr>
        <b/>
        <i/>
        <sz val="12"/>
        <rFont val="Times New Roman"/>
        <family val="1"/>
        <charset val="238"/>
      </rPr>
      <t xml:space="preserve">-  </t>
    </r>
    <r>
      <rPr>
        <b/>
        <i/>
        <u/>
        <sz val="12"/>
        <rFont val="Times New Roman"/>
        <family val="1"/>
        <charset val="238"/>
      </rPr>
      <t xml:space="preserve">MANJAK </t>
    </r>
    <r>
      <rPr>
        <b/>
        <i/>
        <sz val="12"/>
        <rFont val="Times New Roman"/>
        <family val="1"/>
        <charset val="238"/>
      </rPr>
      <t xml:space="preserve">:   </t>
    </r>
    <r>
      <rPr>
        <b/>
        <sz val="12"/>
        <rFont val="Times New Roman"/>
        <family val="1"/>
        <charset val="238"/>
      </rPr>
      <t xml:space="preserve">           </t>
    </r>
  </si>
  <si>
    <t>Višak 30.06.2023.</t>
  </si>
  <si>
    <t>Sveti Ivan Zelina, 24.07.2023.</t>
  </si>
  <si>
    <t>v.d. ravnateljica Škole:</t>
  </si>
  <si>
    <t>Andreja Regvat, dipl.ing. agr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</si>
</sst>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\ [$€-1];[Red]\-#,##0.00\ [$€-1]"/>
    <numFmt numFmtId="165" formatCode="#,##0\ [$€-1];[Red]\-#,##0\ [$€-1]"/>
  </numFmts>
  <fonts count="5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1"/>
      <color indexed="8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i/>
      <sz val="9"/>
      <name val="Calibri"/>
      <family val="2"/>
      <charset val="238"/>
    </font>
    <font>
      <i/>
      <sz val="12"/>
      <name val="Calibri"/>
      <family val="2"/>
      <charset val="238"/>
    </font>
    <font>
      <sz val="12"/>
      <name val="Calibri"/>
      <family val="2"/>
      <charset val="238"/>
    </font>
    <font>
      <sz val="9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/>
  </cellStyleXfs>
  <cellXfs count="48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0" fillId="2" borderId="0" xfId="0" applyFill="1"/>
    <xf numFmtId="0" fontId="1" fillId="0" borderId="0" xfId="0" applyFont="1"/>
    <xf numFmtId="0" fontId="0" fillId="0" borderId="0" xfId="0" applyFill="1"/>
    <xf numFmtId="0" fontId="0" fillId="0" borderId="0" xfId="0" applyFont="1"/>
    <xf numFmtId="0" fontId="15" fillId="9" borderId="0" xfId="0" applyFont="1" applyFill="1"/>
    <xf numFmtId="0" fontId="0" fillId="9" borderId="0" xfId="0" applyFill="1"/>
    <xf numFmtId="0" fontId="0" fillId="8" borderId="0" xfId="0" applyFill="1"/>
    <xf numFmtId="0" fontId="0" fillId="5" borderId="0" xfId="0" applyFill="1"/>
    <xf numFmtId="0" fontId="1" fillId="8" borderId="0" xfId="0" applyFont="1" applyFill="1"/>
    <xf numFmtId="0" fontId="0" fillId="6" borderId="0" xfId="0" applyFill="1"/>
    <xf numFmtId="0" fontId="1" fillId="5" borderId="0" xfId="0" applyFont="1" applyFill="1"/>
    <xf numFmtId="0" fontId="15" fillId="2" borderId="0" xfId="0" applyFont="1" applyFill="1"/>
    <xf numFmtId="0" fontId="1" fillId="2" borderId="0" xfId="0" applyFont="1" applyFill="1"/>
    <xf numFmtId="0" fontId="0" fillId="2" borderId="0" xfId="0" applyFont="1" applyFill="1"/>
    <xf numFmtId="0" fontId="0" fillId="0" borderId="6" xfId="0" applyBorder="1"/>
    <xf numFmtId="0" fontId="0" fillId="0" borderId="0" xfId="0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0" borderId="6" xfId="0" quotePrefix="1" applyNumberFormat="1" applyFont="1" applyFill="1" applyBorder="1" applyAlignment="1">
      <alignment horizontal="right"/>
    </xf>
    <xf numFmtId="4" fontId="6" fillId="0" borderId="5" xfId="0" quotePrefix="1" applyNumberFormat="1" applyFont="1" applyFill="1" applyBorder="1" applyAlignment="1">
      <alignment horizontal="right"/>
    </xf>
    <xf numFmtId="4" fontId="6" fillId="2" borderId="1" xfId="0" quotePrefix="1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Border="1" applyAlignme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0" fillId="0" borderId="0" xfId="0" applyFill="1" applyBorder="1"/>
    <xf numFmtId="0" fontId="18" fillId="0" borderId="0" xfId="0" applyFont="1" applyFill="1" applyBorder="1"/>
    <xf numFmtId="0" fontId="17" fillId="0" borderId="0" xfId="0" applyFont="1" applyBorder="1"/>
    <xf numFmtId="0" fontId="12" fillId="0" borderId="0" xfId="0" applyFont="1" applyAlignment="1">
      <alignment wrapText="1"/>
    </xf>
    <xf numFmtId="0" fontId="19" fillId="2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/>
    </xf>
    <xf numFmtId="2" fontId="1" fillId="0" borderId="3" xfId="0" applyNumberFormat="1" applyFont="1" applyBorder="1"/>
    <xf numFmtId="2" fontId="1" fillId="7" borderId="3" xfId="0" applyNumberFormat="1" applyFont="1" applyFill="1" applyBorder="1"/>
    <xf numFmtId="2" fontId="1" fillId="9" borderId="3" xfId="0" applyNumberFormat="1" applyFont="1" applyFill="1" applyBorder="1"/>
    <xf numFmtId="0" fontId="20" fillId="0" borderId="6" xfId="0" applyFont="1" applyBorder="1"/>
    <xf numFmtId="0" fontId="20" fillId="0" borderId="0" xfId="0" applyFont="1"/>
    <xf numFmtId="0" fontId="21" fillId="0" borderId="0" xfId="0" applyFont="1" applyBorder="1"/>
    <xf numFmtId="0" fontId="20" fillId="0" borderId="0" xfId="0" applyFont="1" applyBorder="1"/>
    <xf numFmtId="0" fontId="21" fillId="0" borderId="0" xfId="0" applyFont="1" applyBorder="1" applyAlignment="1">
      <alignment horizontal="center"/>
    </xf>
    <xf numFmtId="3" fontId="23" fillId="0" borderId="0" xfId="1" applyNumberFormat="1" applyFont="1"/>
    <xf numFmtId="3" fontId="23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3" fontId="25" fillId="2" borderId="0" xfId="1" applyNumberFormat="1" applyFont="1" applyFill="1"/>
    <xf numFmtId="0" fontId="25" fillId="2" borderId="0" xfId="1" applyFont="1" applyFill="1" applyAlignment="1">
      <alignment horizontal="center"/>
    </xf>
    <xf numFmtId="4" fontId="27" fillId="2" borderId="3" xfId="0" applyNumberFormat="1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4" fontId="27" fillId="9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3" fontId="28" fillId="2" borderId="38" xfId="1" applyNumberFormat="1" applyFont="1" applyFill="1" applyBorder="1" applyAlignment="1">
      <alignment horizontal="left"/>
    </xf>
    <xf numFmtId="0" fontId="15" fillId="2" borderId="3" xfId="0" quotePrefix="1" applyFont="1" applyFill="1" applyBorder="1" applyAlignment="1">
      <alignment horizontal="center" vertical="center"/>
    </xf>
    <xf numFmtId="3" fontId="29" fillId="2" borderId="1" xfId="1" applyNumberFormat="1" applyFont="1" applyFill="1" applyBorder="1" applyAlignment="1">
      <alignment horizontal="right" vertical="center" wrapText="1"/>
    </xf>
    <xf numFmtId="3" fontId="29" fillId="2" borderId="2" xfId="1" applyNumberFormat="1" applyFont="1" applyFill="1" applyBorder="1" applyAlignment="1">
      <alignment horizontal="right" vertical="center"/>
    </xf>
    <xf numFmtId="4" fontId="29" fillId="2" borderId="6" xfId="0" applyNumberFormat="1" applyFont="1" applyFill="1" applyBorder="1" applyAlignment="1" applyProtection="1">
      <alignment horizontal="center" vertical="center" wrapText="1"/>
    </xf>
    <xf numFmtId="0" fontId="29" fillId="2" borderId="34" xfId="0" applyNumberFormat="1" applyFont="1" applyFill="1" applyBorder="1" applyAlignment="1" applyProtection="1">
      <alignment horizontal="center" vertical="center" wrapText="1"/>
    </xf>
    <xf numFmtId="0" fontId="29" fillId="2" borderId="6" xfId="0" applyNumberFormat="1" applyFont="1" applyFill="1" applyBorder="1" applyAlignment="1" applyProtection="1">
      <alignment horizontal="center" vertical="center" wrapText="1"/>
    </xf>
    <xf numFmtId="49" fontId="28" fillId="2" borderId="7" xfId="1" applyNumberFormat="1" applyFont="1" applyFill="1" applyBorder="1" applyAlignment="1">
      <alignment horizontal="right" vertical="center"/>
    </xf>
    <xf numFmtId="49" fontId="28" fillId="2" borderId="8" xfId="1" applyNumberFormat="1" applyFont="1" applyFill="1" applyBorder="1" applyAlignment="1">
      <alignment vertical="center"/>
    </xf>
    <xf numFmtId="49" fontId="28" fillId="2" borderId="6" xfId="1" applyNumberFormat="1" applyFont="1" applyFill="1" applyBorder="1" applyAlignment="1">
      <alignment horizontal="right" vertical="center"/>
    </xf>
    <xf numFmtId="4" fontId="28" fillId="2" borderId="9" xfId="1" applyNumberFormat="1" applyFont="1" applyFill="1" applyBorder="1" applyAlignment="1">
      <alignment horizontal="right"/>
    </xf>
    <xf numFmtId="4" fontId="28" fillId="2" borderId="10" xfId="1" applyNumberFormat="1" applyFont="1" applyFill="1" applyBorder="1" applyAlignment="1">
      <alignment horizontal="right" vertical="center"/>
    </xf>
    <xf numFmtId="49" fontId="15" fillId="2" borderId="11" xfId="1" applyNumberFormat="1" applyFont="1" applyFill="1" applyBorder="1" applyAlignment="1">
      <alignment horizontal="right" vertical="center"/>
    </xf>
    <xf numFmtId="49" fontId="15" fillId="2" borderId="12" xfId="1" applyNumberFormat="1" applyFont="1" applyFill="1" applyBorder="1" applyAlignment="1">
      <alignment vertical="center"/>
    </xf>
    <xf numFmtId="4" fontId="15" fillId="2" borderId="13" xfId="1" applyNumberFormat="1" applyFont="1" applyFill="1" applyBorder="1" applyAlignment="1">
      <alignment horizontal="right" vertical="center"/>
    </xf>
    <xf numFmtId="4" fontId="15" fillId="2" borderId="14" xfId="1" applyNumberFormat="1" applyFont="1" applyFill="1" applyBorder="1" applyAlignment="1">
      <alignment horizontal="right" vertical="center"/>
    </xf>
    <xf numFmtId="49" fontId="15" fillId="2" borderId="15" xfId="1" applyNumberFormat="1" applyFont="1" applyFill="1" applyBorder="1" applyAlignment="1">
      <alignment horizontal="right" vertical="center"/>
    </xf>
    <xf numFmtId="49" fontId="15" fillId="2" borderId="16" xfId="1" applyNumberFormat="1" applyFont="1" applyFill="1" applyBorder="1" applyAlignment="1">
      <alignment vertical="center"/>
    </xf>
    <xf numFmtId="4" fontId="15" fillId="2" borderId="17" xfId="1" applyNumberFormat="1" applyFont="1" applyFill="1" applyBorder="1" applyAlignment="1">
      <alignment horizontal="right" vertical="center"/>
    </xf>
    <xf numFmtId="4" fontId="26" fillId="2" borderId="17" xfId="1" applyNumberFormat="1" applyFont="1" applyFill="1" applyBorder="1" applyAlignment="1">
      <alignment horizontal="right" vertical="center"/>
    </xf>
    <xf numFmtId="49" fontId="28" fillId="2" borderId="1" xfId="1" applyNumberFormat="1" applyFont="1" applyFill="1" applyBorder="1" applyAlignment="1">
      <alignment horizontal="right" vertical="center"/>
    </xf>
    <xf numFmtId="49" fontId="28" fillId="2" borderId="22" xfId="1" applyNumberFormat="1" applyFont="1" applyFill="1" applyBorder="1" applyAlignment="1">
      <alignment horizontal="right" vertical="center"/>
    </xf>
    <xf numFmtId="3" fontId="28" fillId="2" borderId="20" xfId="1" applyNumberFormat="1" applyFont="1" applyFill="1" applyBorder="1" applyAlignment="1">
      <alignment horizontal="right" vertical="center"/>
    </xf>
    <xf numFmtId="49" fontId="28" fillId="2" borderId="21" xfId="1" applyNumberFormat="1" applyFont="1" applyFill="1" applyBorder="1" applyAlignment="1">
      <alignment vertical="center"/>
    </xf>
    <xf numFmtId="4" fontId="28" fillId="2" borderId="22" xfId="1" applyNumberFormat="1" applyFont="1" applyFill="1" applyBorder="1" applyAlignment="1">
      <alignment horizontal="right"/>
    </xf>
    <xf numFmtId="4" fontId="28" fillId="2" borderId="20" xfId="1" applyNumberFormat="1" applyFont="1" applyFill="1" applyBorder="1" applyAlignment="1">
      <alignment horizontal="right"/>
    </xf>
    <xf numFmtId="49" fontId="15" fillId="2" borderId="23" xfId="1" applyNumberFormat="1" applyFont="1" applyFill="1" applyBorder="1" applyAlignment="1">
      <alignment vertical="center"/>
    </xf>
    <xf numFmtId="4" fontId="15" fillId="2" borderId="24" xfId="1" applyNumberFormat="1" applyFont="1" applyFill="1" applyBorder="1" applyAlignment="1">
      <alignment horizontal="right" vertical="center"/>
    </xf>
    <xf numFmtId="4" fontId="15" fillId="2" borderId="25" xfId="1" applyNumberFormat="1" applyFont="1" applyFill="1" applyBorder="1" applyAlignment="1">
      <alignment horizontal="right" vertical="center"/>
    </xf>
    <xf numFmtId="49" fontId="15" fillId="2" borderId="26" xfId="1" applyNumberFormat="1" applyFont="1" applyFill="1" applyBorder="1" applyAlignment="1">
      <alignment vertical="center"/>
    </xf>
    <xf numFmtId="49" fontId="28" fillId="2" borderId="4" xfId="1" applyNumberFormat="1" applyFont="1" applyFill="1" applyBorder="1" applyAlignment="1">
      <alignment horizontal="right" vertical="center"/>
    </xf>
    <xf numFmtId="3" fontId="28" fillId="2" borderId="7" xfId="1" applyNumberFormat="1" applyFont="1" applyFill="1" applyBorder="1" applyAlignment="1">
      <alignment horizontal="right" vertical="center"/>
    </xf>
    <xf numFmtId="4" fontId="28" fillId="2" borderId="22" xfId="1" applyNumberFormat="1" applyFont="1" applyFill="1" applyBorder="1" applyAlignment="1">
      <alignment horizontal="right" vertical="center"/>
    </xf>
    <xf numFmtId="4" fontId="28" fillId="2" borderId="20" xfId="1" applyNumberFormat="1" applyFont="1" applyFill="1" applyBorder="1" applyAlignment="1">
      <alignment horizontal="right" vertical="center"/>
    </xf>
    <xf numFmtId="4" fontId="15" fillId="2" borderId="27" xfId="1" applyNumberFormat="1" applyFont="1" applyFill="1" applyBorder="1" applyAlignment="1">
      <alignment horizontal="right" vertical="center"/>
    </xf>
    <xf numFmtId="2" fontId="28" fillId="2" borderId="20" xfId="1" applyNumberFormat="1" applyFont="1" applyFill="1" applyBorder="1" applyAlignment="1">
      <alignment horizontal="right" vertical="center"/>
    </xf>
    <xf numFmtId="3" fontId="28" fillId="2" borderId="7" xfId="1" applyNumberFormat="1" applyFont="1" applyFill="1" applyBorder="1" applyAlignment="1">
      <alignment horizontal="right"/>
    </xf>
    <xf numFmtId="3" fontId="28" fillId="2" borderId="20" xfId="1" applyNumberFormat="1" applyFont="1" applyFill="1" applyBorder="1" applyAlignment="1">
      <alignment horizontal="right"/>
    </xf>
    <xf numFmtId="49" fontId="28" fillId="2" borderId="21" xfId="1" applyNumberFormat="1" applyFont="1" applyFill="1" applyBorder="1" applyAlignment="1">
      <alignment horizontal="left" vertical="center" wrapText="1"/>
    </xf>
    <xf numFmtId="49" fontId="15" fillId="2" borderId="17" xfId="1" applyNumberFormat="1" applyFont="1" applyFill="1" applyBorder="1" applyAlignment="1">
      <alignment horizontal="right" vertical="center"/>
    </xf>
    <xf numFmtId="49" fontId="15" fillId="2" borderId="19" xfId="1" applyNumberFormat="1" applyFont="1" applyFill="1" applyBorder="1" applyAlignment="1">
      <alignment vertical="center"/>
    </xf>
    <xf numFmtId="4" fontId="26" fillId="2" borderId="27" xfId="1" applyNumberFormat="1" applyFont="1" applyFill="1" applyBorder="1" applyAlignment="1">
      <alignment horizontal="right" vertical="center"/>
    </xf>
    <xf numFmtId="4" fontId="15" fillId="2" borderId="28" xfId="1" applyNumberFormat="1" applyFont="1" applyFill="1" applyBorder="1" applyAlignment="1">
      <alignment horizontal="right" vertical="center"/>
    </xf>
    <xf numFmtId="4" fontId="26" fillId="2" borderId="28" xfId="1" applyNumberFormat="1" applyFont="1" applyFill="1" applyBorder="1" applyAlignment="1">
      <alignment horizontal="right" vertical="center"/>
    </xf>
    <xf numFmtId="3" fontId="28" fillId="2" borderId="35" xfId="1" applyNumberFormat="1" applyFont="1" applyFill="1" applyBorder="1" applyAlignment="1">
      <alignment horizontal="right"/>
    </xf>
    <xf numFmtId="4" fontId="28" fillId="2" borderId="24" xfId="1" applyNumberFormat="1" applyFont="1" applyFill="1" applyBorder="1" applyAlignment="1">
      <alignment horizontal="right"/>
    </xf>
    <xf numFmtId="4" fontId="28" fillId="2" borderId="25" xfId="1" applyNumberFormat="1" applyFont="1" applyFill="1" applyBorder="1" applyAlignment="1">
      <alignment horizontal="right"/>
    </xf>
    <xf numFmtId="3" fontId="28" fillId="2" borderId="39" xfId="1" applyNumberFormat="1" applyFont="1" applyFill="1" applyBorder="1" applyAlignment="1">
      <alignment horizontal="right"/>
    </xf>
    <xf numFmtId="4" fontId="15" fillId="2" borderId="29" xfId="1" applyNumberFormat="1" applyFont="1" applyFill="1" applyBorder="1" applyAlignment="1">
      <alignment horizontal="right"/>
    </xf>
    <xf numFmtId="4" fontId="15" fillId="2" borderId="30" xfId="1" applyNumberFormat="1" applyFont="1" applyFill="1" applyBorder="1" applyAlignment="1">
      <alignment horizontal="right"/>
    </xf>
    <xf numFmtId="3" fontId="28" fillId="2" borderId="37" xfId="1" applyNumberFormat="1" applyFont="1" applyFill="1" applyBorder="1" applyAlignment="1">
      <alignment horizontal="right"/>
    </xf>
    <xf numFmtId="3" fontId="28" fillId="2" borderId="38" xfId="1" applyNumberFormat="1" applyFont="1" applyFill="1" applyBorder="1" applyAlignment="1">
      <alignment horizontal="right"/>
    </xf>
    <xf numFmtId="4" fontId="28" fillId="2" borderId="17" xfId="1" applyNumberFormat="1" applyFont="1" applyFill="1" applyBorder="1" applyAlignment="1">
      <alignment horizontal="right"/>
    </xf>
    <xf numFmtId="3" fontId="28" fillId="2" borderId="18" xfId="1" applyNumberFormat="1" applyFont="1" applyFill="1" applyBorder="1" applyAlignment="1">
      <alignment horizontal="right"/>
    </xf>
    <xf numFmtId="0" fontId="28" fillId="2" borderId="18" xfId="1" applyFont="1" applyFill="1" applyBorder="1" applyAlignment="1">
      <alignment horizontal="right"/>
    </xf>
    <xf numFmtId="4" fontId="28" fillId="2" borderId="13" xfId="1" applyNumberFormat="1" applyFont="1" applyFill="1" applyBorder="1" applyAlignment="1">
      <alignment horizontal="right" vertical="center"/>
    </xf>
    <xf numFmtId="4" fontId="28" fillId="2" borderId="25" xfId="1" applyNumberFormat="1" applyFont="1" applyFill="1" applyBorder="1" applyAlignment="1">
      <alignment horizontal="right" vertical="center"/>
    </xf>
    <xf numFmtId="4" fontId="15" fillId="2" borderId="29" xfId="1" applyNumberFormat="1" applyFont="1" applyFill="1" applyBorder="1" applyAlignment="1">
      <alignment horizontal="right" vertical="center"/>
    </xf>
    <xf numFmtId="4" fontId="15" fillId="2" borderId="31" xfId="1" applyNumberFormat="1" applyFont="1" applyFill="1" applyBorder="1" applyAlignment="1">
      <alignment horizontal="right"/>
    </xf>
    <xf numFmtId="3" fontId="28" fillId="2" borderId="37" xfId="1" applyNumberFormat="1" applyFont="1" applyFill="1" applyBorder="1" applyAlignment="1">
      <alignment horizontal="center"/>
    </xf>
    <xf numFmtId="3" fontId="28" fillId="2" borderId="38" xfId="1" applyNumberFormat="1" applyFont="1" applyFill="1" applyBorder="1" applyAlignment="1">
      <alignment horizontal="center"/>
    </xf>
    <xf numFmtId="4" fontId="15" fillId="0" borderId="17" xfId="1" applyNumberFormat="1" applyFont="1" applyBorder="1" applyAlignment="1">
      <alignment horizontal="right"/>
    </xf>
    <xf numFmtId="3" fontId="15" fillId="0" borderId="28" xfId="1" applyNumberFormat="1" applyFont="1" applyBorder="1" applyAlignment="1">
      <alignment horizontal="right"/>
    </xf>
    <xf numFmtId="0" fontId="15" fillId="0" borderId="28" xfId="1" applyFont="1" applyBorder="1" applyAlignment="1">
      <alignment horizontal="right"/>
    </xf>
    <xf numFmtId="3" fontId="28" fillId="2" borderId="35" xfId="1" applyNumberFormat="1" applyFont="1" applyFill="1" applyBorder="1" applyAlignment="1">
      <alignment horizontal="center"/>
    </xf>
    <xf numFmtId="3" fontId="28" fillId="2" borderId="36" xfId="1" applyNumberFormat="1" applyFont="1" applyFill="1" applyBorder="1" applyAlignment="1">
      <alignment horizontal="center"/>
    </xf>
    <xf numFmtId="4" fontId="28" fillId="0" borderId="32" xfId="1" applyNumberFormat="1" applyFont="1" applyBorder="1" applyAlignment="1">
      <alignment horizontal="right"/>
    </xf>
    <xf numFmtId="4" fontId="28" fillId="0" borderId="33" xfId="1" applyNumberFormat="1" applyFont="1" applyBorder="1" applyAlignment="1">
      <alignment horizontal="right"/>
    </xf>
    <xf numFmtId="3" fontId="30" fillId="2" borderId="38" xfId="1" applyNumberFormat="1" applyFont="1" applyFill="1" applyBorder="1" applyAlignment="1">
      <alignment horizontal="left"/>
    </xf>
    <xf numFmtId="4" fontId="30" fillId="0" borderId="33" xfId="1" applyNumberFormat="1" applyFont="1" applyBorder="1" applyAlignment="1">
      <alignment horizontal="right"/>
    </xf>
    <xf numFmtId="4" fontId="31" fillId="0" borderId="33" xfId="1" applyNumberFormat="1" applyFont="1" applyBorder="1" applyAlignment="1">
      <alignment horizontal="right"/>
    </xf>
    <xf numFmtId="4" fontId="30" fillId="0" borderId="18" xfId="1" applyNumberFormat="1" applyFont="1" applyBorder="1" applyAlignment="1">
      <alignment horizontal="right"/>
    </xf>
    <xf numFmtId="4" fontId="28" fillId="0" borderId="18" xfId="1" applyNumberFormat="1" applyFont="1" applyBorder="1" applyAlignment="1">
      <alignment horizontal="right"/>
    </xf>
    <xf numFmtId="4" fontId="27" fillId="2" borderId="4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4" fontId="32" fillId="2" borderId="3" xfId="0" applyNumberFormat="1" applyFont="1" applyFill="1" applyBorder="1" applyAlignment="1">
      <alignment horizontal="right"/>
    </xf>
    <xf numFmtId="0" fontId="29" fillId="2" borderId="4" xfId="0" applyNumberFormat="1" applyFont="1" applyFill="1" applyBorder="1" applyAlignment="1" applyProtection="1">
      <alignment horizontal="right" vertical="center" wrapText="1"/>
    </xf>
    <xf numFmtId="4" fontId="27" fillId="2" borderId="4" xfId="0" applyNumberFormat="1" applyFont="1" applyFill="1" applyBorder="1" applyAlignment="1">
      <alignment horizontal="right"/>
    </xf>
    <xf numFmtId="4" fontId="29" fillId="2" borderId="4" xfId="0" applyNumberFormat="1" applyFont="1" applyFill="1" applyBorder="1" applyAlignment="1">
      <alignment horizontal="right"/>
    </xf>
    <xf numFmtId="4" fontId="27" fillId="7" borderId="4" xfId="0" applyNumberFormat="1" applyFont="1" applyFill="1" applyBorder="1" applyAlignment="1">
      <alignment horizontal="right"/>
    </xf>
    <xf numFmtId="4" fontId="27" fillId="9" borderId="4" xfId="0" applyNumberFormat="1" applyFont="1" applyFill="1" applyBorder="1" applyAlignment="1">
      <alignment horizontal="right"/>
    </xf>
    <xf numFmtId="4" fontId="29" fillId="9" borderId="4" xfId="0" applyNumberFormat="1" applyFont="1" applyFill="1" applyBorder="1" applyAlignment="1">
      <alignment horizontal="right"/>
    </xf>
    <xf numFmtId="4" fontId="27" fillId="5" borderId="4" xfId="0" applyNumberFormat="1" applyFont="1" applyFill="1" applyBorder="1" applyAlignment="1">
      <alignment horizontal="right"/>
    </xf>
    <xf numFmtId="4" fontId="32" fillId="5" borderId="4" xfId="0" applyNumberFormat="1" applyFont="1" applyFill="1" applyBorder="1" applyAlignment="1">
      <alignment horizontal="right"/>
    </xf>
    <xf numFmtId="4" fontId="27" fillId="8" borderId="4" xfId="0" applyNumberFormat="1" applyFont="1" applyFill="1" applyBorder="1" applyAlignment="1">
      <alignment horizontal="right"/>
    </xf>
    <xf numFmtId="4" fontId="29" fillId="8" borderId="4" xfId="0" applyNumberFormat="1" applyFont="1" applyFill="1" applyBorder="1" applyAlignment="1">
      <alignment horizontal="right"/>
    </xf>
    <xf numFmtId="4" fontId="29" fillId="0" borderId="4" xfId="0" applyNumberFormat="1" applyFont="1" applyFill="1" applyBorder="1" applyAlignment="1">
      <alignment horizontal="right"/>
    </xf>
    <xf numFmtId="4" fontId="32" fillId="2" borderId="4" xfId="0" applyNumberFormat="1" applyFont="1" applyFill="1" applyBorder="1" applyAlignment="1">
      <alignment horizontal="right"/>
    </xf>
    <xf numFmtId="0" fontId="27" fillId="2" borderId="4" xfId="0" applyNumberFormat="1" applyFont="1" applyFill="1" applyBorder="1" applyAlignment="1" applyProtection="1">
      <alignment horizontal="right" vertical="center" wrapText="1"/>
    </xf>
    <xf numFmtId="4" fontId="27" fillId="2" borderId="4" xfId="0" applyNumberFormat="1" applyFont="1" applyFill="1" applyBorder="1" applyAlignment="1" applyProtection="1">
      <alignment horizontal="right" vertical="center" wrapText="1"/>
    </xf>
    <xf numFmtId="4" fontId="27" fillId="7" borderId="4" xfId="0" applyNumberFormat="1" applyFont="1" applyFill="1" applyBorder="1" applyAlignment="1" applyProtection="1">
      <alignment horizontal="right" vertical="center" wrapText="1"/>
    </xf>
    <xf numFmtId="4" fontId="27" fillId="9" borderId="4" xfId="0" applyNumberFormat="1" applyFont="1" applyFill="1" applyBorder="1" applyAlignment="1" applyProtection="1">
      <alignment horizontal="right" vertical="center" wrapText="1"/>
    </xf>
    <xf numFmtId="4" fontId="27" fillId="8" borderId="4" xfId="0" applyNumberFormat="1" applyFont="1" applyFill="1" applyBorder="1" applyAlignment="1" applyProtection="1">
      <alignment horizontal="right" vertical="center" wrapText="1"/>
    </xf>
    <xf numFmtId="4" fontId="27" fillId="6" borderId="4" xfId="0" applyNumberFormat="1" applyFont="1" applyFill="1" applyBorder="1" applyAlignment="1">
      <alignment horizontal="right"/>
    </xf>
    <xf numFmtId="4" fontId="27" fillId="5" borderId="4" xfId="0" applyNumberFormat="1" applyFont="1" applyFill="1" applyBorder="1" applyAlignment="1">
      <alignment horizontal="right" vertical="center"/>
    </xf>
    <xf numFmtId="4" fontId="27" fillId="8" borderId="4" xfId="0" applyNumberFormat="1" applyFont="1" applyFill="1" applyBorder="1" applyAlignment="1">
      <alignment horizontal="right" vertical="center"/>
    </xf>
    <xf numFmtId="4" fontId="27" fillId="2" borderId="4" xfId="0" applyNumberFormat="1" applyFont="1" applyFill="1" applyBorder="1" applyAlignment="1">
      <alignment horizontal="right" vertical="center"/>
    </xf>
    <xf numFmtId="4" fontId="32" fillId="2" borderId="4" xfId="0" applyNumberFormat="1" applyFont="1" applyFill="1" applyBorder="1" applyAlignment="1">
      <alignment horizontal="right" vertical="center"/>
    </xf>
    <xf numFmtId="4" fontId="27" fillId="9" borderId="4" xfId="0" applyNumberFormat="1" applyFont="1" applyFill="1" applyBorder="1" applyAlignment="1">
      <alignment horizontal="right" vertical="center"/>
    </xf>
    <xf numFmtId="4" fontId="27" fillId="5" borderId="4" xfId="0" applyNumberFormat="1" applyFont="1" applyFill="1" applyBorder="1" applyAlignment="1" applyProtection="1">
      <alignment horizontal="right" vertical="center" wrapText="1"/>
    </xf>
    <xf numFmtId="4" fontId="32" fillId="8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/>
    </xf>
    <xf numFmtId="4" fontId="29" fillId="5" borderId="4" xfId="0" applyNumberFormat="1" applyFont="1" applyFill="1" applyBorder="1" applyAlignment="1">
      <alignment horizontal="right"/>
    </xf>
    <xf numFmtId="4" fontId="29" fillId="8" borderId="4" xfId="0" applyNumberFormat="1" applyFont="1" applyFill="1" applyBorder="1" applyAlignment="1" applyProtection="1">
      <alignment horizontal="right" vertical="center" wrapText="1"/>
    </xf>
    <xf numFmtId="4" fontId="27" fillId="2" borderId="4" xfId="0" applyNumberFormat="1" applyFont="1" applyFill="1" applyBorder="1" applyAlignment="1"/>
    <xf numFmtId="4" fontId="15" fillId="2" borderId="3" xfId="0" applyNumberFormat="1" applyFont="1" applyFill="1" applyBorder="1" applyAlignment="1">
      <alignment horizontal="right"/>
    </xf>
    <xf numFmtId="4" fontId="29" fillId="2" borderId="4" xfId="0" applyNumberFormat="1" applyFont="1" applyFill="1" applyBorder="1" applyAlignment="1" applyProtection="1">
      <alignment horizontal="right" vertical="center" wrapText="1"/>
    </xf>
    <xf numFmtId="0" fontId="32" fillId="2" borderId="4" xfId="0" applyNumberFormat="1" applyFont="1" applyFill="1" applyBorder="1" applyAlignment="1" applyProtection="1">
      <alignment horizontal="right" vertical="center" wrapText="1"/>
    </xf>
    <xf numFmtId="0" fontId="32" fillId="2" borderId="3" xfId="0" applyNumberFormat="1" applyFont="1" applyFill="1" applyBorder="1" applyAlignment="1" applyProtection="1">
      <alignment horizontal="right" vertical="center" wrapText="1"/>
    </xf>
    <xf numFmtId="0" fontId="27" fillId="2" borderId="2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27" fillId="7" borderId="4" xfId="0" applyNumberFormat="1" applyFont="1" applyFill="1" applyBorder="1" applyAlignment="1" applyProtection="1">
      <alignment horizontal="left" vertical="center" wrapText="1"/>
    </xf>
    <xf numFmtId="0" fontId="27" fillId="7" borderId="4" xfId="0" applyNumberFormat="1" applyFont="1" applyFill="1" applyBorder="1" applyAlignment="1" applyProtection="1">
      <alignment horizontal="right" vertical="center" wrapText="1"/>
    </xf>
    <xf numFmtId="0" fontId="29" fillId="9" borderId="4" xfId="0" applyNumberFormat="1" applyFont="1" applyFill="1" applyBorder="1" applyAlignment="1" applyProtection="1">
      <alignment horizontal="left" vertical="center" wrapText="1"/>
    </xf>
    <xf numFmtId="0" fontId="29" fillId="9" borderId="4" xfId="0" applyNumberFormat="1" applyFont="1" applyFill="1" applyBorder="1" applyAlignment="1" applyProtection="1">
      <alignment horizontal="right" vertical="center" wrapText="1"/>
    </xf>
    <xf numFmtId="4" fontId="32" fillId="9" borderId="3" xfId="0" applyNumberFormat="1" applyFont="1" applyFill="1" applyBorder="1" applyAlignment="1">
      <alignment horizontal="right"/>
    </xf>
    <xf numFmtId="0" fontId="27" fillId="5" borderId="4" xfId="0" applyNumberFormat="1" applyFont="1" applyFill="1" applyBorder="1" applyAlignment="1" applyProtection="1">
      <alignment horizontal="left" vertical="center" wrapText="1"/>
    </xf>
    <xf numFmtId="0" fontId="27" fillId="5" borderId="4" xfId="0" applyNumberFormat="1" applyFont="1" applyFill="1" applyBorder="1" applyAlignment="1" applyProtection="1">
      <alignment horizontal="right" vertical="center" wrapText="1"/>
    </xf>
    <xf numFmtId="0" fontId="29" fillId="8" borderId="4" xfId="0" applyNumberFormat="1" applyFont="1" applyFill="1" applyBorder="1" applyAlignment="1" applyProtection="1">
      <alignment horizontal="left" vertical="center" wrapText="1"/>
    </xf>
    <xf numFmtId="0" fontId="29" fillId="8" borderId="4" xfId="0" applyNumberFormat="1" applyFont="1" applyFill="1" applyBorder="1" applyAlignment="1" applyProtection="1">
      <alignment horizontal="right" vertical="center" wrapText="1"/>
    </xf>
    <xf numFmtId="4" fontId="32" fillId="8" borderId="3" xfId="0" applyNumberFormat="1" applyFont="1" applyFill="1" applyBorder="1" applyAlignment="1">
      <alignment horizontal="right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9" fillId="0" borderId="4" xfId="0" applyNumberFormat="1" applyFont="1" applyFill="1" applyBorder="1" applyAlignment="1" applyProtection="1">
      <alignment horizontal="left" vertical="center" wrapText="1"/>
    </xf>
    <xf numFmtId="0" fontId="29" fillId="0" borderId="4" xfId="0" applyNumberFormat="1" applyFont="1" applyFill="1" applyBorder="1" applyAlignment="1" applyProtection="1">
      <alignment horizontal="right" vertical="center" wrapText="1"/>
    </xf>
    <xf numFmtId="0" fontId="32" fillId="2" borderId="4" xfId="0" applyNumberFormat="1" applyFont="1" applyFill="1" applyBorder="1" applyAlignment="1" applyProtection="1">
      <alignment horizontal="left" vertical="center" wrapText="1"/>
    </xf>
    <xf numFmtId="0" fontId="33" fillId="7" borderId="4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0" fontId="27" fillId="9" borderId="4" xfId="0" applyNumberFormat="1" applyFont="1" applyFill="1" applyBorder="1" applyAlignment="1" applyProtection="1">
      <alignment horizontal="left" vertical="center" wrapText="1"/>
    </xf>
    <xf numFmtId="0" fontId="27" fillId="9" borderId="4" xfId="0" applyNumberFormat="1" applyFont="1" applyFill="1" applyBorder="1" applyAlignment="1" applyProtection="1">
      <alignment horizontal="right" vertical="center" wrapText="1"/>
    </xf>
    <xf numFmtId="0" fontId="27" fillId="6" borderId="4" xfId="0" applyNumberFormat="1" applyFont="1" applyFill="1" applyBorder="1" applyAlignment="1" applyProtection="1">
      <alignment horizontal="left" vertical="center" wrapText="1"/>
    </xf>
    <xf numFmtId="0" fontId="27" fillId="6" borderId="4" xfId="0" applyNumberFormat="1" applyFont="1" applyFill="1" applyBorder="1" applyAlignment="1" applyProtection="1">
      <alignment horizontal="righ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7" fillId="8" borderId="4" xfId="0" applyNumberFormat="1" applyFont="1" applyFill="1" applyBorder="1" applyAlignment="1" applyProtection="1">
      <alignment horizontal="left" vertical="center" wrapText="1"/>
    </xf>
    <xf numFmtId="0" fontId="27" fillId="8" borderId="4" xfId="0" applyNumberFormat="1" applyFont="1" applyFill="1" applyBorder="1" applyAlignment="1" applyProtection="1">
      <alignment horizontal="righ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right" vertical="center" wrapText="1"/>
    </xf>
    <xf numFmtId="0" fontId="32" fillId="2" borderId="2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9" fillId="5" borderId="4" xfId="0" applyNumberFormat="1" applyFont="1" applyFill="1" applyBorder="1" applyAlignment="1" applyProtection="1">
      <alignment horizontal="left" vertical="center" wrapText="1"/>
    </xf>
    <xf numFmtId="0" fontId="29" fillId="5" borderId="4" xfId="0" applyNumberFormat="1" applyFont="1" applyFill="1" applyBorder="1" applyAlignment="1" applyProtection="1">
      <alignment horizontal="right" vertical="center" wrapText="1"/>
    </xf>
    <xf numFmtId="0" fontId="34" fillId="5" borderId="4" xfId="0" applyNumberFormat="1" applyFont="1" applyFill="1" applyBorder="1" applyAlignment="1" applyProtection="1">
      <alignment horizontal="righ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32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horizontal="center" vertical="center" wrapText="1"/>
    </xf>
    <xf numFmtId="0" fontId="35" fillId="2" borderId="4" xfId="0" applyNumberFormat="1" applyFont="1" applyFill="1" applyBorder="1" applyAlignment="1" applyProtection="1">
      <alignment horizontal="center" vertical="center" wrapText="1"/>
    </xf>
    <xf numFmtId="0" fontId="29" fillId="7" borderId="3" xfId="0" applyNumberFormat="1" applyFont="1" applyFill="1" applyBorder="1" applyAlignment="1" applyProtection="1">
      <alignment horizontal="left" vertical="center" wrapText="1"/>
    </xf>
    <xf numFmtId="4" fontId="32" fillId="7" borderId="4" xfId="0" applyNumberFormat="1" applyFont="1" applyFill="1" applyBorder="1" applyAlignment="1">
      <alignment horizontal="right"/>
    </xf>
    <xf numFmtId="0" fontId="29" fillId="9" borderId="3" xfId="0" applyNumberFormat="1" applyFont="1" applyFill="1" applyBorder="1" applyAlignment="1" applyProtection="1">
      <alignment horizontal="left" vertical="center" wrapText="1"/>
    </xf>
    <xf numFmtId="4" fontId="32" fillId="9" borderId="4" xfId="0" applyNumberFormat="1" applyFont="1" applyFill="1" applyBorder="1" applyAlignment="1">
      <alignment horizontal="right"/>
    </xf>
    <xf numFmtId="0" fontId="29" fillId="2" borderId="3" xfId="0" quotePrefix="1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wrapText="1"/>
    </xf>
    <xf numFmtId="0" fontId="15" fillId="2" borderId="3" xfId="0" quotePrefix="1" applyFont="1" applyFill="1" applyBorder="1" applyAlignment="1">
      <alignment horizontal="left" vertical="center"/>
    </xf>
    <xf numFmtId="0" fontId="27" fillId="4" borderId="3" xfId="0" applyNumberFormat="1" applyFont="1" applyFill="1" applyBorder="1" applyAlignment="1" applyProtection="1">
      <alignment horizontal="center" vertical="center" wrapText="1"/>
    </xf>
    <xf numFmtId="0" fontId="27" fillId="4" borderId="4" xfId="0" applyNumberFormat="1" applyFont="1" applyFill="1" applyBorder="1" applyAlignment="1" applyProtection="1">
      <alignment horizontal="center" vertical="center" wrapText="1"/>
    </xf>
    <xf numFmtId="4" fontId="29" fillId="4" borderId="4" xfId="0" applyNumberFormat="1" applyFont="1" applyFill="1" applyBorder="1" applyAlignment="1" applyProtection="1">
      <alignment horizontal="center" vertical="center" wrapText="1"/>
    </xf>
    <xf numFmtId="2" fontId="27" fillId="4" borderId="3" xfId="0" applyNumberFormat="1" applyFont="1" applyFill="1" applyBorder="1" applyAlignment="1" applyProtection="1">
      <alignment horizontal="center" vertical="center" wrapText="1"/>
    </xf>
    <xf numFmtId="2" fontId="27" fillId="4" borderId="4" xfId="0" applyNumberFormat="1" applyFont="1" applyFill="1" applyBorder="1" applyAlignment="1" applyProtection="1">
      <alignment horizontal="center" vertical="center" wrapText="1"/>
    </xf>
    <xf numFmtId="2" fontId="27" fillId="7" borderId="3" xfId="0" applyNumberFormat="1" applyFont="1" applyFill="1" applyBorder="1" applyAlignment="1" applyProtection="1">
      <alignment horizontal="center" vertical="center" wrapText="1"/>
    </xf>
    <xf numFmtId="2" fontId="27" fillId="7" borderId="4" xfId="0" applyNumberFormat="1" applyFont="1" applyFill="1" applyBorder="1" applyAlignment="1" applyProtection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9" fillId="2" borderId="3" xfId="0" quotePrefix="1" applyNumberFormat="1" applyFont="1" applyFill="1" applyBorder="1" applyAlignment="1">
      <alignment horizontal="left" vertical="center"/>
    </xf>
    <xf numFmtId="4" fontId="27" fillId="2" borderId="3" xfId="0" applyNumberFormat="1" applyFont="1" applyFill="1" applyBorder="1" applyAlignment="1">
      <alignment horizontal="right"/>
    </xf>
    <xf numFmtId="4" fontId="29" fillId="2" borderId="3" xfId="0" applyNumberFormat="1" applyFont="1" applyFill="1" applyBorder="1" applyAlignment="1">
      <alignment horizontal="right"/>
    </xf>
    <xf numFmtId="2" fontId="27" fillId="2" borderId="3" xfId="0" applyNumberFormat="1" applyFont="1" applyFill="1" applyBorder="1" applyAlignment="1" applyProtection="1">
      <alignment horizontal="center" vertical="center" wrapText="1"/>
    </xf>
    <xf numFmtId="2" fontId="27" fillId="2" borderId="4" xfId="0" applyNumberFormat="1" applyFont="1" applyFill="1" applyBorder="1" applyAlignment="1" applyProtection="1">
      <alignment horizontal="center" vertical="center" wrapText="1"/>
    </xf>
    <xf numFmtId="0" fontId="29" fillId="2" borderId="3" xfId="0" applyNumberFormat="1" applyFont="1" applyFill="1" applyBorder="1" applyAlignment="1" applyProtection="1">
      <alignment horizontal="left" vertical="center" wrapText="1"/>
    </xf>
    <xf numFmtId="0" fontId="29" fillId="9" borderId="3" xfId="0" quotePrefix="1" applyFont="1" applyFill="1" applyBorder="1" applyAlignment="1">
      <alignment horizontal="left" vertical="center"/>
    </xf>
    <xf numFmtId="0" fontId="28" fillId="9" borderId="3" xfId="0" quotePrefix="1" applyFont="1" applyFill="1" applyBorder="1" applyAlignment="1">
      <alignment horizontal="left" vertical="center"/>
    </xf>
    <xf numFmtId="4" fontId="29" fillId="2" borderId="3" xfId="0" quotePrefix="1" applyNumberFormat="1" applyFont="1" applyFill="1" applyBorder="1" applyAlignment="1">
      <alignment horizontal="right" vertical="center"/>
    </xf>
    <xf numFmtId="0" fontId="29" fillId="9" borderId="3" xfId="0" quotePrefix="1" applyFont="1" applyFill="1" applyBorder="1" applyAlignment="1">
      <alignment horizontal="left" vertical="center" wrapText="1"/>
    </xf>
    <xf numFmtId="4" fontId="15" fillId="2" borderId="3" xfId="0" quotePrefix="1" applyNumberFormat="1" applyFont="1" applyFill="1" applyBorder="1" applyAlignment="1">
      <alignment horizontal="left" vertical="center"/>
    </xf>
    <xf numFmtId="0" fontId="29" fillId="7" borderId="3" xfId="0" quotePrefix="1" applyFont="1" applyFill="1" applyBorder="1" applyAlignment="1">
      <alignment horizontal="left" vertical="center"/>
    </xf>
    <xf numFmtId="0" fontId="29" fillId="7" borderId="3" xfId="0" quotePrefix="1" applyFont="1" applyFill="1" applyBorder="1" applyAlignment="1">
      <alignment horizontal="left" vertical="center" wrapText="1"/>
    </xf>
    <xf numFmtId="4" fontId="27" fillId="7" borderId="3" xfId="0" applyNumberFormat="1" applyFont="1" applyFill="1" applyBorder="1" applyAlignment="1">
      <alignment horizontal="right"/>
    </xf>
    <xf numFmtId="4" fontId="27" fillId="9" borderId="3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3" xfId="0" quotePrefix="1" applyFont="1" applyFill="1" applyBorder="1" applyAlignment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30" fillId="2" borderId="0" xfId="0" quotePrefix="1" applyFont="1" applyFill="1" applyBorder="1" applyAlignment="1">
      <alignment horizontal="left" vertical="center"/>
    </xf>
    <xf numFmtId="3" fontId="32" fillId="2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vertical="center" wrapText="1"/>
    </xf>
    <xf numFmtId="2" fontId="27" fillId="9" borderId="3" xfId="0" applyNumberFormat="1" applyFont="1" applyFill="1" applyBorder="1" applyAlignment="1" applyProtection="1">
      <alignment horizontal="center" vertical="center" wrapText="1"/>
    </xf>
    <xf numFmtId="2" fontId="27" fillId="9" borderId="4" xfId="0" applyNumberFormat="1" applyFont="1" applyFill="1" applyBorder="1" applyAlignment="1" applyProtection="1">
      <alignment horizontal="center" vertical="center" wrapText="1"/>
    </xf>
    <xf numFmtId="4" fontId="29" fillId="7" borderId="4" xfId="0" applyNumberFormat="1" applyFont="1" applyFill="1" applyBorder="1" applyAlignment="1">
      <alignment horizontal="right"/>
    </xf>
    <xf numFmtId="0" fontId="15" fillId="9" borderId="3" xfId="0" quotePrefix="1" applyFont="1" applyFill="1" applyBorder="1" applyAlignment="1">
      <alignment horizontal="left" vertical="center"/>
    </xf>
    <xf numFmtId="2" fontId="29" fillId="9" borderId="4" xfId="0" applyNumberFormat="1" applyFont="1" applyFill="1" applyBorder="1" applyAlignment="1" applyProtection="1">
      <alignment horizontal="center" vertical="center" wrapText="1"/>
    </xf>
    <xf numFmtId="0" fontId="29" fillId="7" borderId="3" xfId="0" applyFont="1" applyFill="1" applyBorder="1" applyAlignment="1">
      <alignment horizontal="left" vertical="center"/>
    </xf>
    <xf numFmtId="0" fontId="29" fillId="7" borderId="3" xfId="0" applyNumberFormat="1" applyFont="1" applyFill="1" applyBorder="1" applyAlignment="1" applyProtection="1">
      <alignment horizontal="left" vertical="center"/>
    </xf>
    <xf numFmtId="0" fontId="29" fillId="7" borderId="3" xfId="0" applyNumberFormat="1" applyFont="1" applyFill="1" applyBorder="1" applyAlignment="1" applyProtection="1">
      <alignment vertical="center" wrapText="1"/>
    </xf>
    <xf numFmtId="0" fontId="29" fillId="9" borderId="3" xfId="0" applyNumberFormat="1" applyFont="1" applyFill="1" applyBorder="1" applyAlignment="1" applyProtection="1">
      <alignment vertical="center" wrapText="1"/>
    </xf>
    <xf numFmtId="0" fontId="15" fillId="2" borderId="3" xfId="0" applyNumberFormat="1" applyFont="1" applyFill="1" applyBorder="1" applyAlignment="1" applyProtection="1">
      <alignment vertical="center" wrapText="1"/>
    </xf>
    <xf numFmtId="4" fontId="29" fillId="9" borderId="3" xfId="0" applyNumberFormat="1" applyFont="1" applyFill="1" applyBorder="1" applyAlignment="1" applyProtection="1">
      <alignment horizontal="right" vertical="center" wrapText="1"/>
    </xf>
    <xf numFmtId="4" fontId="36" fillId="3" borderId="3" xfId="0" applyNumberFormat="1" applyFont="1" applyFill="1" applyBorder="1" applyAlignment="1">
      <alignment horizontal="right"/>
    </xf>
    <xf numFmtId="4" fontId="27" fillId="5" borderId="3" xfId="0" applyNumberFormat="1" applyFont="1" applyFill="1" applyBorder="1" applyAlignment="1">
      <alignment horizontal="right"/>
    </xf>
    <xf numFmtId="4" fontId="27" fillId="8" borderId="3" xfId="0" applyNumberFormat="1" applyFont="1" applyFill="1" applyBorder="1" applyAlignment="1">
      <alignment horizontal="right"/>
    </xf>
    <xf numFmtId="4" fontId="27" fillId="6" borderId="3" xfId="0" applyNumberFormat="1" applyFont="1" applyFill="1" applyBorder="1" applyAlignment="1">
      <alignment horizontal="right"/>
    </xf>
    <xf numFmtId="4" fontId="29" fillId="7" borderId="3" xfId="0" applyNumberFormat="1" applyFont="1" applyFill="1" applyBorder="1" applyAlignment="1">
      <alignment horizontal="right"/>
    </xf>
    <xf numFmtId="2" fontId="32" fillId="2" borderId="3" xfId="0" applyNumberFormat="1" applyFont="1" applyFill="1" applyBorder="1" applyAlignment="1" applyProtection="1">
      <alignment horizontal="center" vertical="center" wrapText="1"/>
    </xf>
    <xf numFmtId="2" fontId="32" fillId="2" borderId="4" xfId="0" applyNumberFormat="1" applyFont="1" applyFill="1" applyBorder="1" applyAlignment="1" applyProtection="1">
      <alignment horizontal="center" vertical="center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4" fontId="27" fillId="2" borderId="3" xfId="0" applyNumberFormat="1" applyFont="1" applyFill="1" applyBorder="1" applyAlignment="1" applyProtection="1">
      <alignment horizontal="left" vertical="center" wrapText="1"/>
    </xf>
    <xf numFmtId="2" fontId="6" fillId="2" borderId="3" xfId="0" applyNumberFormat="1" applyFont="1" applyFill="1" applyBorder="1" applyAlignment="1" applyProtection="1">
      <alignment vertical="center" wrapText="1"/>
    </xf>
    <xf numFmtId="0" fontId="37" fillId="2" borderId="3" xfId="0" applyNumberFormat="1" applyFont="1" applyFill="1" applyBorder="1" applyAlignment="1" applyProtection="1">
      <alignment horizontal="center" vertical="center" wrapText="1"/>
    </xf>
    <xf numFmtId="0" fontId="37" fillId="2" borderId="1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2" fontId="1" fillId="9" borderId="3" xfId="0" applyNumberFormat="1" applyFont="1" applyFill="1" applyBorder="1" applyAlignment="1">
      <alignment horizontal="center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1" xfId="0" quotePrefix="1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>
      <alignment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0" fillId="0" borderId="6" xfId="0" applyBorder="1" applyAlignment="1"/>
    <xf numFmtId="0" fontId="0" fillId="0" borderId="0" xfId="0" applyBorder="1" applyAlignment="1">
      <alignment wrapText="1"/>
    </xf>
    <xf numFmtId="0" fontId="27" fillId="5" borderId="1" xfId="0" applyNumberFormat="1" applyFont="1" applyFill="1" applyBorder="1" applyAlignment="1" applyProtection="1">
      <alignment horizontal="left" vertical="center" wrapText="1"/>
    </xf>
    <xf numFmtId="0" fontId="27" fillId="5" borderId="2" xfId="0" applyNumberFormat="1" applyFont="1" applyFill="1" applyBorder="1" applyAlignment="1" applyProtection="1">
      <alignment horizontal="left" vertical="center" wrapText="1"/>
    </xf>
    <xf numFmtId="0" fontId="27" fillId="5" borderId="4" xfId="0" applyNumberFormat="1" applyFont="1" applyFill="1" applyBorder="1" applyAlignment="1" applyProtection="1">
      <alignment horizontal="left" vertical="center" wrapText="1"/>
    </xf>
    <xf numFmtId="0" fontId="27" fillId="8" borderId="1" xfId="0" applyNumberFormat="1" applyFont="1" applyFill="1" applyBorder="1" applyAlignment="1" applyProtection="1">
      <alignment horizontal="left" vertical="center" wrapText="1"/>
    </xf>
    <xf numFmtId="0" fontId="1" fillId="8" borderId="2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32" fillId="2" borderId="1" xfId="0" applyNumberFormat="1" applyFont="1" applyFill="1" applyBorder="1" applyAlignment="1" applyProtection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7" fillId="8" borderId="2" xfId="0" applyNumberFormat="1" applyFont="1" applyFill="1" applyBorder="1" applyAlignment="1" applyProtection="1">
      <alignment horizontal="left" vertical="center" wrapText="1"/>
    </xf>
    <xf numFmtId="0" fontId="27" fillId="8" borderId="4" xfId="0" applyNumberFormat="1" applyFont="1" applyFill="1" applyBorder="1" applyAlignment="1" applyProtection="1">
      <alignment horizontal="left" vertical="center" wrapText="1"/>
    </xf>
    <xf numFmtId="0" fontId="27" fillId="9" borderId="1" xfId="0" applyNumberFormat="1" applyFont="1" applyFill="1" applyBorder="1" applyAlignment="1" applyProtection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1" fillId="9" borderId="4" xfId="0" applyFont="1" applyFill="1" applyBorder="1" applyAlignment="1">
      <alignment horizontal="left" vertical="center" wrapText="1"/>
    </xf>
    <xf numFmtId="0" fontId="27" fillId="6" borderId="1" xfId="0" applyNumberFormat="1" applyFont="1" applyFill="1" applyBorder="1" applyAlignment="1" applyProtection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32" fillId="2" borderId="2" xfId="0" applyNumberFormat="1" applyFont="1" applyFill="1" applyBorder="1" applyAlignment="1" applyProtection="1">
      <alignment horizontal="left" vertical="center" wrapText="1"/>
    </xf>
    <xf numFmtId="0" fontId="32" fillId="2" borderId="4" xfId="0" applyNumberFormat="1" applyFont="1" applyFill="1" applyBorder="1" applyAlignment="1" applyProtection="1">
      <alignment horizontal="left" vertical="center" wrapText="1"/>
    </xf>
    <xf numFmtId="2" fontId="27" fillId="2" borderId="1" xfId="0" applyNumberFormat="1" applyFont="1" applyFill="1" applyBorder="1" applyAlignment="1" applyProtection="1">
      <alignment horizontal="left" vertical="center" wrapText="1"/>
    </xf>
    <xf numFmtId="0" fontId="27" fillId="7" borderId="1" xfId="0" applyNumberFormat="1" applyFont="1" applyFill="1" applyBorder="1" applyAlignment="1" applyProtection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27" fillId="9" borderId="2" xfId="0" applyNumberFormat="1" applyFont="1" applyFill="1" applyBorder="1" applyAlignment="1" applyProtection="1">
      <alignment horizontal="left" vertical="center" wrapText="1"/>
    </xf>
    <xf numFmtId="0" fontId="27" fillId="9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4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left" vertical="center" wrapText="1"/>
    </xf>
    <xf numFmtId="0" fontId="0" fillId="8" borderId="4" xfId="0" applyFont="1" applyFill="1" applyBorder="1" applyAlignment="1">
      <alignment horizontal="left" vertical="center" wrapText="1"/>
    </xf>
    <xf numFmtId="0" fontId="0" fillId="7" borderId="2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left" vertical="center" wrapText="1"/>
    </xf>
    <xf numFmtId="0" fontId="0" fillId="9" borderId="2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horizontal="left" vertical="center" wrapText="1"/>
    </xf>
    <xf numFmtId="0" fontId="29" fillId="9" borderId="1" xfId="0" applyNumberFormat="1" applyFont="1" applyFill="1" applyBorder="1" applyAlignment="1" applyProtection="1">
      <alignment horizontal="left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27" fillId="0" borderId="2" xfId="0" applyNumberFormat="1" applyFont="1" applyFill="1" applyBorder="1" applyAlignment="1" applyProtection="1">
      <alignment horizontal="left" vertical="center" wrapText="1"/>
    </xf>
    <xf numFmtId="0" fontId="27" fillId="0" borderId="4" xfId="0" applyNumberFormat="1" applyFont="1" applyFill="1" applyBorder="1" applyAlignment="1" applyProtection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3" fontId="24" fillId="2" borderId="0" xfId="1" applyNumberFormat="1" applyFont="1" applyFill="1" applyAlignment="1">
      <alignment horizontal="center" vertical="center"/>
    </xf>
    <xf numFmtId="0" fontId="39" fillId="10" borderId="3" xfId="0" applyNumberFormat="1" applyFont="1" applyFill="1" applyBorder="1" applyAlignment="1" applyProtection="1">
      <alignment horizontal="center" vertical="center" wrapText="1"/>
    </xf>
    <xf numFmtId="0" fontId="39" fillId="10" borderId="0" xfId="0" applyNumberFormat="1" applyFont="1" applyFill="1" applyBorder="1" applyAlignment="1" applyProtection="1">
      <alignment horizontal="center" vertical="center" wrapText="1"/>
    </xf>
    <xf numFmtId="0" fontId="40" fillId="11" borderId="0" xfId="0" applyFont="1" applyFill="1" applyBorder="1"/>
    <xf numFmtId="0" fontId="41" fillId="0" borderId="40" xfId="0" applyFont="1" applyBorder="1"/>
    <xf numFmtId="0" fontId="41" fillId="0" borderId="41" xfId="0" applyFont="1" applyBorder="1"/>
    <xf numFmtId="0" fontId="41" fillId="0" borderId="41" xfId="0" applyFont="1" applyBorder="1" applyAlignment="1">
      <alignment horizontal="center"/>
    </xf>
    <xf numFmtId="0" fontId="41" fillId="0" borderId="42" xfId="0" applyFont="1" applyBorder="1"/>
    <xf numFmtId="0" fontId="42" fillId="0" borderId="43" xfId="0" applyFont="1" applyBorder="1"/>
    <xf numFmtId="0" fontId="41" fillId="0" borderId="43" xfId="0" applyFont="1" applyBorder="1" applyAlignment="1">
      <alignment horizontal="center"/>
    </xf>
    <xf numFmtId="0" fontId="43" fillId="2" borderId="3" xfId="0" applyFont="1" applyFill="1" applyBorder="1" applyAlignment="1">
      <alignment horizontal="center"/>
    </xf>
    <xf numFmtId="0" fontId="41" fillId="0" borderId="44" xfId="0" applyFont="1" applyBorder="1"/>
    <xf numFmtId="0" fontId="42" fillId="0" borderId="45" xfId="0" applyFont="1" applyBorder="1" applyAlignment="1">
      <alignment horizontal="center"/>
    </xf>
    <xf numFmtId="0" fontId="44" fillId="2" borderId="3" xfId="0" applyNumberFormat="1" applyFont="1" applyFill="1" applyBorder="1" applyAlignment="1" applyProtection="1">
      <alignment horizontal="center" vertical="center" wrapText="1"/>
    </xf>
    <xf numFmtId="0" fontId="44" fillId="2" borderId="4" xfId="0" applyNumberFormat="1" applyFont="1" applyFill="1" applyBorder="1" applyAlignment="1" applyProtection="1">
      <alignment horizontal="center" vertical="center" wrapText="1"/>
    </xf>
    <xf numFmtId="0" fontId="42" fillId="0" borderId="44" xfId="0" applyFont="1" applyBorder="1"/>
    <xf numFmtId="2" fontId="42" fillId="0" borderId="44" xfId="0" applyNumberFormat="1" applyFont="1" applyBorder="1"/>
    <xf numFmtId="164" fontId="42" fillId="0" borderId="44" xfId="0" applyNumberFormat="1" applyFont="1" applyBorder="1"/>
    <xf numFmtId="2" fontId="39" fillId="2" borderId="3" xfId="0" applyNumberFormat="1" applyFont="1" applyFill="1" applyBorder="1" applyAlignment="1">
      <alignment horizontal="right"/>
    </xf>
    <xf numFmtId="2" fontId="41" fillId="0" borderId="44" xfId="0" applyNumberFormat="1" applyFont="1" applyBorder="1"/>
    <xf numFmtId="164" fontId="41" fillId="0" borderId="44" xfId="0" applyNumberFormat="1" applyFont="1" applyBorder="1"/>
    <xf numFmtId="2" fontId="41" fillId="0" borderId="3" xfId="0" applyNumberFormat="1" applyFont="1" applyBorder="1"/>
    <xf numFmtId="165" fontId="41" fillId="0" borderId="44" xfId="0" applyNumberFormat="1" applyFont="1" applyBorder="1"/>
    <xf numFmtId="0" fontId="42" fillId="0" borderId="3" xfId="0" applyFont="1" applyBorder="1"/>
    <xf numFmtId="2" fontId="42" fillId="0" borderId="3" xfId="0" applyNumberFormat="1" applyFont="1" applyBorder="1"/>
    <xf numFmtId="164" fontId="42" fillId="0" borderId="3" xfId="0" applyNumberFormat="1" applyFont="1" applyBorder="1"/>
    <xf numFmtId="165" fontId="42" fillId="0" borderId="3" xfId="0" applyNumberFormat="1" applyFont="1" applyBorder="1"/>
    <xf numFmtId="0" fontId="41" fillId="0" borderId="3" xfId="0" applyFont="1" applyBorder="1"/>
    <xf numFmtId="164" fontId="41" fillId="0" borderId="3" xfId="0" applyNumberFormat="1" applyFont="1" applyBorder="1"/>
    <xf numFmtId="165" fontId="41" fillId="0" borderId="3" xfId="0" applyNumberFormat="1" applyFont="1" applyBorder="1"/>
    <xf numFmtId="0" fontId="42" fillId="0" borderId="46" xfId="0" applyFont="1" applyBorder="1"/>
    <xf numFmtId="0" fontId="41" fillId="0" borderId="46" xfId="0" applyFont="1" applyBorder="1"/>
    <xf numFmtId="2" fontId="41" fillId="0" borderId="46" xfId="0" applyNumberFormat="1" applyFont="1" applyBorder="1"/>
    <xf numFmtId="2" fontId="42" fillId="0" borderId="46" xfId="0" applyNumberFormat="1" applyFont="1" applyBorder="1"/>
    <xf numFmtId="164" fontId="42" fillId="0" borderId="46" xfId="0" applyNumberFormat="1" applyFont="1" applyBorder="1"/>
    <xf numFmtId="44" fontId="41" fillId="0" borderId="3" xfId="0" applyNumberFormat="1" applyFont="1" applyBorder="1"/>
    <xf numFmtId="3" fontId="41" fillId="0" borderId="3" xfId="0" applyNumberFormat="1" applyFont="1" applyBorder="1"/>
    <xf numFmtId="0" fontId="45" fillId="0" borderId="0" xfId="0" applyFont="1"/>
    <xf numFmtId="164" fontId="45" fillId="0" borderId="46" xfId="0" applyNumberFormat="1" applyFont="1" applyBorder="1"/>
    <xf numFmtId="0" fontId="42" fillId="12" borderId="47" xfId="0" applyFont="1" applyFill="1" applyBorder="1"/>
    <xf numFmtId="0" fontId="42" fillId="12" borderId="48" xfId="0" applyFont="1" applyFill="1" applyBorder="1"/>
    <xf numFmtId="2" fontId="42" fillId="12" borderId="48" xfId="0" applyNumberFormat="1" applyFont="1" applyFill="1" applyBorder="1"/>
    <xf numFmtId="164" fontId="46" fillId="12" borderId="48" xfId="0" applyNumberFormat="1" applyFont="1" applyFill="1" applyBorder="1"/>
    <xf numFmtId="2" fontId="39" fillId="13" borderId="3" xfId="0" applyNumberFormat="1" applyFont="1" applyFill="1" applyBorder="1" applyAlignment="1">
      <alignment horizontal="right"/>
    </xf>
    <xf numFmtId="0" fontId="41" fillId="0" borderId="0" xfId="0" applyFont="1"/>
    <xf numFmtId="0" fontId="41" fillId="0" borderId="41" xfId="0" applyFont="1" applyBorder="1" applyAlignment="1">
      <alignment horizontal="right"/>
    </xf>
    <xf numFmtId="0" fontId="43" fillId="2" borderId="3" xfId="0" applyFont="1" applyFill="1" applyBorder="1" applyAlignment="1">
      <alignment horizontal="right"/>
    </xf>
    <xf numFmtId="0" fontId="42" fillId="14" borderId="49" xfId="0" applyFont="1" applyFill="1" applyBorder="1"/>
    <xf numFmtId="0" fontId="42" fillId="14" borderId="45" xfId="0" applyFont="1" applyFill="1" applyBorder="1"/>
    <xf numFmtId="2" fontId="42" fillId="14" borderId="45" xfId="0" applyNumberFormat="1" applyFont="1" applyFill="1" applyBorder="1"/>
    <xf numFmtId="2" fontId="46" fillId="14" borderId="45" xfId="0" applyNumberFormat="1" applyFont="1" applyFill="1" applyBorder="1"/>
    <xf numFmtId="164" fontId="46" fillId="14" borderId="45" xfId="0" applyNumberFormat="1" applyFont="1" applyFill="1" applyBorder="1" applyAlignment="1">
      <alignment horizontal="right"/>
    </xf>
    <xf numFmtId="2" fontId="39" fillId="9" borderId="3" xfId="0" applyNumberFormat="1" applyFont="1" applyFill="1" applyBorder="1" applyAlignment="1">
      <alignment horizontal="right"/>
    </xf>
    <xf numFmtId="0" fontId="42" fillId="12" borderId="3" xfId="0" applyFont="1" applyFill="1" applyBorder="1"/>
    <xf numFmtId="2" fontId="42" fillId="12" borderId="3" xfId="0" applyNumberFormat="1" applyFont="1" applyFill="1" applyBorder="1"/>
    <xf numFmtId="164" fontId="42" fillId="12" borderId="3" xfId="0" applyNumberFormat="1" applyFont="1" applyFill="1" applyBorder="1"/>
    <xf numFmtId="0" fontId="41" fillId="0" borderId="3" xfId="0" applyNumberFormat="1" applyFont="1" applyFill="1" applyBorder="1" applyAlignment="1" applyProtection="1">
      <alignment horizontal="right" vertical="center"/>
    </xf>
    <xf numFmtId="0" fontId="41" fillId="0" borderId="3" xfId="0" applyNumberFormat="1" applyFont="1" applyFill="1" applyBorder="1" applyAlignment="1" applyProtection="1">
      <alignment wrapText="1"/>
    </xf>
    <xf numFmtId="0" fontId="42" fillId="0" borderId="3" xfId="0" applyNumberFormat="1" applyFont="1" applyFill="1" applyBorder="1" applyAlignment="1" applyProtection="1">
      <alignment wrapText="1"/>
    </xf>
    <xf numFmtId="2" fontId="42" fillId="0" borderId="3" xfId="0" applyNumberFormat="1" applyFont="1" applyFill="1" applyBorder="1" applyAlignment="1" applyProtection="1">
      <alignment wrapText="1"/>
    </xf>
    <xf numFmtId="0" fontId="42" fillId="15" borderId="3" xfId="0" applyFont="1" applyFill="1" applyBorder="1"/>
    <xf numFmtId="2" fontId="42" fillId="15" borderId="3" xfId="0" applyNumberFormat="1" applyFont="1" applyFill="1" applyBorder="1"/>
    <xf numFmtId="2" fontId="46" fillId="15" borderId="3" xfId="0" applyNumberFormat="1" applyFont="1" applyFill="1" applyBorder="1"/>
    <xf numFmtId="164" fontId="46" fillId="15" borderId="3" xfId="0" applyNumberFormat="1" applyFont="1" applyFill="1" applyBorder="1"/>
    <xf numFmtId="2" fontId="39" fillId="15" borderId="3" xfId="0" applyNumberFormat="1" applyFont="1" applyFill="1" applyBorder="1" applyAlignment="1">
      <alignment horizontal="right"/>
    </xf>
    <xf numFmtId="0" fontId="47" fillId="12" borderId="3" xfId="0" applyFont="1" applyFill="1" applyBorder="1" applyAlignment="1">
      <alignment horizontal="right"/>
    </xf>
    <xf numFmtId="2" fontId="42" fillId="13" borderId="3" xfId="0" applyNumberFormat="1" applyFont="1" applyFill="1" applyBorder="1"/>
    <xf numFmtId="0" fontId="42" fillId="8" borderId="3" xfId="0" applyFont="1" applyFill="1" applyBorder="1"/>
    <xf numFmtId="2" fontId="42" fillId="8" borderId="3" xfId="0" applyNumberFormat="1" applyFont="1" applyFill="1" applyBorder="1"/>
    <xf numFmtId="164" fontId="42" fillId="8" borderId="3" xfId="0" applyNumberFormat="1" applyFont="1" applyFill="1" applyBorder="1"/>
    <xf numFmtId="165" fontId="48" fillId="8" borderId="3" xfId="0" applyNumberFormat="1" applyFont="1" applyFill="1" applyBorder="1"/>
    <xf numFmtId="2" fontId="39" fillId="16" borderId="3" xfId="0" applyNumberFormat="1" applyFont="1" applyFill="1" applyBorder="1" applyAlignment="1">
      <alignment horizontal="right"/>
    </xf>
    <xf numFmtId="165" fontId="49" fillId="0" borderId="3" xfId="0" applyNumberFormat="1" applyFont="1" applyBorder="1"/>
    <xf numFmtId="0" fontId="41" fillId="17" borderId="3" xfId="0" applyFont="1" applyFill="1" applyBorder="1"/>
    <xf numFmtId="2" fontId="42" fillId="17" borderId="3" xfId="0" applyNumberFormat="1" applyFont="1" applyFill="1" applyBorder="1"/>
    <xf numFmtId="164" fontId="42" fillId="17" borderId="3" xfId="0" applyNumberFormat="1" applyFont="1" applyFill="1" applyBorder="1"/>
    <xf numFmtId="2" fontId="39" fillId="17" borderId="3" xfId="0" applyNumberFormat="1" applyFont="1" applyFill="1" applyBorder="1" applyAlignment="1">
      <alignment horizontal="right"/>
    </xf>
    <xf numFmtId="0" fontId="42" fillId="12" borderId="3" xfId="0" applyFont="1" applyFill="1" applyBorder="1" applyAlignment="1">
      <alignment horizontal="right"/>
    </xf>
    <xf numFmtId="2" fontId="46" fillId="12" borderId="3" xfId="0" applyNumberFormat="1" applyFont="1" applyFill="1" applyBorder="1"/>
    <xf numFmtId="164" fontId="46" fillId="12" borderId="3" xfId="0" applyNumberFormat="1" applyFont="1" applyFill="1" applyBorder="1"/>
    <xf numFmtId="2" fontId="45" fillId="0" borderId="3" xfId="0" applyNumberFormat="1" applyFont="1" applyBorder="1"/>
    <xf numFmtId="2" fontId="50" fillId="0" borderId="3" xfId="0" applyNumberFormat="1" applyFont="1" applyBorder="1"/>
    <xf numFmtId="4" fontId="42" fillId="0" borderId="3" xfId="0" applyNumberFormat="1" applyFont="1" applyBorder="1"/>
    <xf numFmtId="4" fontId="52" fillId="0" borderId="3" xfId="0" applyNumberFormat="1" applyFont="1" applyBorder="1"/>
    <xf numFmtId="0" fontId="45" fillId="0" borderId="3" xfId="0" applyFont="1" applyBorder="1"/>
    <xf numFmtId="4" fontId="42" fillId="0" borderId="3" xfId="0" applyNumberFormat="1" applyFont="1" applyBorder="1" applyAlignment="1">
      <alignment horizontal="right"/>
    </xf>
    <xf numFmtId="0" fontId="44" fillId="2" borderId="3" xfId="0" applyNumberFormat="1" applyFont="1" applyFill="1" applyBorder="1" applyAlignment="1" applyProtection="1">
      <alignment horizontal="right" vertical="center" wrapText="1"/>
    </xf>
    <xf numFmtId="0" fontId="41" fillId="0" borderId="0" xfId="0" applyFont="1" applyBorder="1"/>
    <xf numFmtId="0" fontId="42" fillId="0" borderId="0" xfId="0" applyFont="1" applyBorder="1" applyAlignment="1"/>
    <xf numFmtId="0" fontId="41" fillId="0" borderId="0" xfId="0" applyFont="1" applyFill="1" applyBorder="1"/>
    <xf numFmtId="1" fontId="42" fillId="0" borderId="0" xfId="0" applyNumberFormat="1" applyFont="1" applyBorder="1"/>
    <xf numFmtId="0" fontId="53" fillId="0" borderId="0" xfId="0" applyFont="1" applyFill="1" applyBorder="1" applyAlignment="1">
      <alignment horizontal="center"/>
    </xf>
    <xf numFmtId="0" fontId="53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wrapText="1"/>
    </xf>
    <xf numFmtId="0" fontId="53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/>
    <xf numFmtId="0" fontId="55" fillId="0" borderId="0" xfId="0" applyFont="1" applyFill="1" applyBorder="1"/>
    <xf numFmtId="0" fontId="12" fillId="0" borderId="0" xfId="0" applyFont="1"/>
  </cellXfs>
  <cellStyles count="2">
    <cellStyle name="Normalno" xfId="0" builtinId="0"/>
    <cellStyle name="Normalno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I9" sqref="I9:J9"/>
    </sheetView>
  </sheetViews>
  <sheetFormatPr defaultRowHeight="15" x14ac:dyDescent="0.25"/>
  <cols>
    <col min="5" max="5" width="21.7109375" customWidth="1"/>
    <col min="6" max="6" width="14" customWidth="1"/>
    <col min="7" max="7" width="16.5703125" customWidth="1"/>
    <col min="8" max="8" width="13.5703125" customWidth="1"/>
  </cols>
  <sheetData>
    <row r="1" spans="1:10" ht="42" customHeight="1" x14ac:dyDescent="0.25">
      <c r="A1" s="305" t="s">
        <v>204</v>
      </c>
      <c r="B1" s="305"/>
      <c r="C1" s="305"/>
      <c r="D1" s="305"/>
      <c r="E1" s="305"/>
      <c r="F1" s="305"/>
      <c r="G1" s="305"/>
      <c r="H1" s="305"/>
    </row>
    <row r="2" spans="1:10" ht="18" customHeight="1" x14ac:dyDescent="0.25">
      <c r="A2" s="5"/>
      <c r="B2" s="5"/>
      <c r="C2" s="5"/>
      <c r="D2" s="5"/>
      <c r="E2" s="5"/>
      <c r="F2" s="16"/>
      <c r="G2" s="16"/>
      <c r="H2" s="5"/>
    </row>
    <row r="3" spans="1:10" ht="15.75" x14ac:dyDescent="0.25">
      <c r="A3" s="305" t="s">
        <v>29</v>
      </c>
      <c r="B3" s="305"/>
      <c r="C3" s="305"/>
      <c r="D3" s="305"/>
      <c r="E3" s="305"/>
      <c r="F3" s="305"/>
      <c r="G3" s="305"/>
      <c r="H3" s="307"/>
    </row>
    <row r="4" spans="1:10" ht="18" x14ac:dyDescent="0.25">
      <c r="A4" s="5"/>
      <c r="B4" s="5"/>
      <c r="C4" s="5"/>
      <c r="D4" s="5"/>
      <c r="E4" s="5"/>
      <c r="F4" s="16"/>
      <c r="G4" s="16"/>
      <c r="H4" s="6"/>
    </row>
    <row r="5" spans="1:10" ht="18" customHeight="1" x14ac:dyDescent="0.25">
      <c r="A5" s="305" t="s">
        <v>34</v>
      </c>
      <c r="B5" s="306"/>
      <c r="C5" s="306"/>
      <c r="D5" s="306"/>
      <c r="E5" s="306"/>
      <c r="F5" s="306"/>
      <c r="G5" s="306"/>
      <c r="H5" s="306"/>
    </row>
    <row r="6" spans="1:10" ht="18" x14ac:dyDescent="0.25">
      <c r="A6" s="1"/>
      <c r="B6" s="2"/>
      <c r="C6" s="2"/>
      <c r="D6" s="2"/>
      <c r="E6" s="7"/>
      <c r="F6" s="8"/>
      <c r="G6" s="8"/>
      <c r="H6" s="8"/>
    </row>
    <row r="7" spans="1:10" ht="38.25" x14ac:dyDescent="0.25">
      <c r="A7" s="314" t="s">
        <v>231</v>
      </c>
      <c r="B7" s="315"/>
      <c r="C7" s="315"/>
      <c r="D7" s="315"/>
      <c r="E7" s="316"/>
      <c r="F7" s="4" t="s">
        <v>232</v>
      </c>
      <c r="G7" s="4" t="s">
        <v>37</v>
      </c>
      <c r="H7" s="300" t="s">
        <v>233</v>
      </c>
      <c r="I7" s="78" t="s">
        <v>199</v>
      </c>
      <c r="J7" s="78" t="s">
        <v>199</v>
      </c>
    </row>
    <row r="8" spans="1:10" x14ac:dyDescent="0.25">
      <c r="A8" s="317">
        <v>1</v>
      </c>
      <c r="B8" s="318"/>
      <c r="C8" s="318"/>
      <c r="D8" s="318"/>
      <c r="E8" s="319"/>
      <c r="F8" s="296">
        <v>2</v>
      </c>
      <c r="G8" s="296">
        <v>3</v>
      </c>
      <c r="H8" s="297">
        <v>4</v>
      </c>
      <c r="I8" s="298" t="s">
        <v>200</v>
      </c>
      <c r="J8" s="298" t="s">
        <v>201</v>
      </c>
    </row>
    <row r="9" spans="1:10" x14ac:dyDescent="0.25">
      <c r="A9" s="308" t="s">
        <v>0</v>
      </c>
      <c r="B9" s="309"/>
      <c r="C9" s="309"/>
      <c r="D9" s="309"/>
      <c r="E9" s="310"/>
      <c r="F9" s="35">
        <f>F10+F11</f>
        <v>1112880.71</v>
      </c>
      <c r="G9" s="35">
        <f>G10+G11</f>
        <v>1070621.1100000001</v>
      </c>
      <c r="H9" s="35">
        <f>H10+H11</f>
        <v>566540.39</v>
      </c>
      <c r="I9" s="302">
        <f>H9/F9*100</f>
        <v>50.907557738151475</v>
      </c>
      <c r="J9" s="302">
        <f>H9/G9*100</f>
        <v>52.916982927788524</v>
      </c>
    </row>
    <row r="10" spans="1:10" x14ac:dyDescent="0.25">
      <c r="A10" s="311" t="s">
        <v>1</v>
      </c>
      <c r="B10" s="304"/>
      <c r="C10" s="304"/>
      <c r="D10" s="304"/>
      <c r="E10" s="312"/>
      <c r="F10" s="42">
        <v>1112562.18</v>
      </c>
      <c r="G10" s="42">
        <v>1070302.58</v>
      </c>
      <c r="H10" s="42">
        <v>566221.86</v>
      </c>
      <c r="I10" s="299">
        <f t="shared" ref="I10:I12" si="0">H10/F10*100</f>
        <v>50.893502419792846</v>
      </c>
      <c r="J10" s="299">
        <f t="shared" ref="J10:J12" si="1">H10/G10*100</f>
        <v>52.902970672087882</v>
      </c>
    </row>
    <row r="11" spans="1:10" x14ac:dyDescent="0.25">
      <c r="A11" s="313" t="s">
        <v>2</v>
      </c>
      <c r="B11" s="312"/>
      <c r="C11" s="312"/>
      <c r="D11" s="312"/>
      <c r="E11" s="312"/>
      <c r="F11" s="42">
        <v>318.52999999999997</v>
      </c>
      <c r="G11" s="42">
        <v>318.52999999999997</v>
      </c>
      <c r="H11" s="42">
        <v>318.52999999999997</v>
      </c>
      <c r="I11" s="299">
        <f t="shared" si="0"/>
        <v>100</v>
      </c>
      <c r="J11" s="299">
        <f t="shared" si="1"/>
        <v>100</v>
      </c>
    </row>
    <row r="12" spans="1:10" x14ac:dyDescent="0.25">
      <c r="A12" s="17" t="s">
        <v>3</v>
      </c>
      <c r="B12" s="18"/>
      <c r="C12" s="18"/>
      <c r="D12" s="18"/>
      <c r="E12" s="18"/>
      <c r="F12" s="35">
        <f>F13+F14</f>
        <v>1109333.5599999998</v>
      </c>
      <c r="G12" s="35">
        <f>G13+G14</f>
        <v>1070621.1100000001</v>
      </c>
      <c r="H12" s="35">
        <f t="shared" ref="H12" si="2">H13+H14</f>
        <v>566593.81999999995</v>
      </c>
      <c r="I12" s="302">
        <f t="shared" si="0"/>
        <v>51.075153626471014</v>
      </c>
      <c r="J12" s="302">
        <f t="shared" si="1"/>
        <v>52.921973488828357</v>
      </c>
    </row>
    <row r="13" spans="1:10" x14ac:dyDescent="0.25">
      <c r="A13" s="303" t="s">
        <v>4</v>
      </c>
      <c r="B13" s="304"/>
      <c r="C13" s="304"/>
      <c r="D13" s="304"/>
      <c r="E13" s="304"/>
      <c r="F13" s="42">
        <v>1057857.6499999999</v>
      </c>
      <c r="G13" s="42">
        <v>1068656.81</v>
      </c>
      <c r="H13" s="42">
        <v>566293.81999999995</v>
      </c>
      <c r="I13" s="299">
        <f t="shared" ref="I13:I15" si="3">H13/F13*100</f>
        <v>53.53213827966362</v>
      </c>
      <c r="J13" s="299">
        <f t="shared" ref="J13:J15" si="4">H13/G13*100</f>
        <v>52.991176840018447</v>
      </c>
    </row>
    <row r="14" spans="1:10" x14ac:dyDescent="0.25">
      <c r="A14" s="323" t="s">
        <v>5</v>
      </c>
      <c r="B14" s="312"/>
      <c r="C14" s="312"/>
      <c r="D14" s="312"/>
      <c r="E14" s="312"/>
      <c r="F14" s="42">
        <v>51475.91</v>
      </c>
      <c r="G14" s="42">
        <v>1964.3</v>
      </c>
      <c r="H14" s="42">
        <v>300</v>
      </c>
      <c r="I14" s="299">
        <f t="shared" si="3"/>
        <v>0.58279688498950277</v>
      </c>
      <c r="J14" s="299">
        <f t="shared" si="4"/>
        <v>15.272616199154914</v>
      </c>
    </row>
    <row r="15" spans="1:10" x14ac:dyDescent="0.25">
      <c r="A15" s="322" t="s">
        <v>6</v>
      </c>
      <c r="B15" s="309"/>
      <c r="C15" s="309"/>
      <c r="D15" s="309"/>
      <c r="E15" s="309"/>
      <c r="F15" s="35">
        <f>F9-F12</f>
        <v>3547.1500000001397</v>
      </c>
      <c r="G15" s="35">
        <f>G9-G12</f>
        <v>0</v>
      </c>
      <c r="H15" s="286">
        <f t="shared" ref="H15" si="5">H9-H12</f>
        <v>-53.429999999934807</v>
      </c>
      <c r="I15" s="302">
        <f t="shared" si="3"/>
        <v>-1.506279689326155</v>
      </c>
      <c r="J15" s="302" t="e">
        <f t="shared" si="4"/>
        <v>#DIV/0!</v>
      </c>
    </row>
    <row r="16" spans="1:10" ht="18" x14ac:dyDescent="0.25">
      <c r="A16" s="5"/>
      <c r="B16" s="9"/>
      <c r="C16" s="9"/>
      <c r="D16" s="9"/>
      <c r="E16" s="9"/>
      <c r="F16" s="14"/>
      <c r="G16" s="15"/>
      <c r="H16" s="3"/>
    </row>
    <row r="17" spans="1:10" ht="18" customHeight="1" x14ac:dyDescent="0.25">
      <c r="A17" s="305" t="s">
        <v>35</v>
      </c>
      <c r="B17" s="306"/>
      <c r="C17" s="306"/>
      <c r="D17" s="306"/>
      <c r="E17" s="306"/>
      <c r="F17" s="306"/>
      <c r="G17" s="306"/>
      <c r="H17" s="306"/>
    </row>
    <row r="18" spans="1:10" ht="18" x14ac:dyDescent="0.25">
      <c r="A18" s="16"/>
      <c r="B18" s="14"/>
      <c r="C18" s="14"/>
      <c r="D18" s="14"/>
      <c r="E18" s="14"/>
      <c r="F18" s="14"/>
      <c r="G18" s="15"/>
      <c r="H18" s="15"/>
    </row>
    <row r="19" spans="1:10" ht="48" customHeight="1" x14ac:dyDescent="0.25">
      <c r="A19" s="314" t="s">
        <v>231</v>
      </c>
      <c r="B19" s="315"/>
      <c r="C19" s="315"/>
      <c r="D19" s="315"/>
      <c r="E19" s="316"/>
      <c r="F19" s="4" t="s">
        <v>232</v>
      </c>
      <c r="G19" s="4" t="s">
        <v>37</v>
      </c>
      <c r="H19" s="300" t="s">
        <v>233</v>
      </c>
      <c r="I19" s="78" t="s">
        <v>199</v>
      </c>
      <c r="J19" s="78" t="s">
        <v>199</v>
      </c>
    </row>
    <row r="20" spans="1:10" x14ac:dyDescent="0.25">
      <c r="A20" s="317">
        <v>1</v>
      </c>
      <c r="B20" s="318"/>
      <c r="C20" s="318"/>
      <c r="D20" s="318"/>
      <c r="E20" s="319"/>
      <c r="F20" s="296">
        <v>2</v>
      </c>
      <c r="G20" s="296">
        <v>3</v>
      </c>
      <c r="H20" s="297">
        <v>4</v>
      </c>
      <c r="I20" s="298" t="s">
        <v>200</v>
      </c>
      <c r="J20" s="298" t="s">
        <v>201</v>
      </c>
    </row>
    <row r="21" spans="1:10" ht="15.75" customHeight="1" x14ac:dyDescent="0.25">
      <c r="A21" s="311" t="s">
        <v>8</v>
      </c>
      <c r="B21" s="320"/>
      <c r="C21" s="320"/>
      <c r="D21" s="320"/>
      <c r="E21" s="321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x14ac:dyDescent="0.25">
      <c r="A22" s="311" t="s">
        <v>9</v>
      </c>
      <c r="B22" s="304"/>
      <c r="C22" s="304"/>
      <c r="D22" s="304"/>
      <c r="E22" s="304"/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 x14ac:dyDescent="0.25">
      <c r="A23" s="322" t="s">
        <v>10</v>
      </c>
      <c r="B23" s="309"/>
      <c r="C23" s="309"/>
      <c r="D23" s="309"/>
      <c r="E23" s="309"/>
      <c r="F23" s="35">
        <v>0</v>
      </c>
      <c r="G23" s="35">
        <v>0</v>
      </c>
      <c r="H23" s="35">
        <v>0</v>
      </c>
      <c r="I23" s="35">
        <v>0</v>
      </c>
      <c r="J23" s="35">
        <v>0</v>
      </c>
    </row>
    <row r="24" spans="1:10" ht="18" x14ac:dyDescent="0.25">
      <c r="A24" s="13"/>
      <c r="B24" s="14"/>
      <c r="C24" s="14"/>
      <c r="D24" s="14"/>
      <c r="E24" s="14"/>
      <c r="F24" s="14"/>
      <c r="G24" s="15"/>
      <c r="H24" s="15"/>
    </row>
    <row r="25" spans="1:10" ht="18" customHeight="1" x14ac:dyDescent="0.25">
      <c r="A25" s="305" t="s">
        <v>40</v>
      </c>
      <c r="B25" s="306"/>
      <c r="C25" s="306"/>
      <c r="D25" s="306"/>
      <c r="E25" s="306"/>
      <c r="F25" s="306"/>
      <c r="G25" s="306"/>
      <c r="H25" s="306"/>
    </row>
    <row r="26" spans="1:10" ht="18" x14ac:dyDescent="0.25">
      <c r="A26" s="13"/>
      <c r="B26" s="14"/>
      <c r="C26" s="14"/>
      <c r="D26" s="14"/>
      <c r="E26" s="14"/>
      <c r="F26" s="14"/>
      <c r="G26" s="15"/>
      <c r="H26" s="15"/>
    </row>
    <row r="27" spans="1:10" ht="38.25" x14ac:dyDescent="0.25">
      <c r="A27" s="314" t="s">
        <v>231</v>
      </c>
      <c r="B27" s="315"/>
      <c r="C27" s="315"/>
      <c r="D27" s="315"/>
      <c r="E27" s="316"/>
      <c r="F27" s="4" t="s">
        <v>232</v>
      </c>
      <c r="G27" s="4" t="s">
        <v>37</v>
      </c>
      <c r="H27" s="300" t="s">
        <v>233</v>
      </c>
      <c r="I27" s="78" t="s">
        <v>199</v>
      </c>
      <c r="J27" s="78" t="s">
        <v>199</v>
      </c>
    </row>
    <row r="28" spans="1:10" x14ac:dyDescent="0.25">
      <c r="A28" s="317">
        <v>1</v>
      </c>
      <c r="B28" s="318"/>
      <c r="C28" s="318"/>
      <c r="D28" s="318"/>
      <c r="E28" s="319"/>
      <c r="F28" s="296">
        <v>2</v>
      </c>
      <c r="G28" s="296">
        <v>3</v>
      </c>
      <c r="H28" s="297">
        <v>4</v>
      </c>
      <c r="I28" s="298" t="s">
        <v>200</v>
      </c>
      <c r="J28" s="298" t="s">
        <v>201</v>
      </c>
    </row>
    <row r="29" spans="1:10" x14ac:dyDescent="0.25">
      <c r="A29" s="326" t="s">
        <v>36</v>
      </c>
      <c r="B29" s="327"/>
      <c r="C29" s="327"/>
      <c r="D29" s="327"/>
      <c r="E29" s="328"/>
      <c r="F29" s="38">
        <v>15730.11</v>
      </c>
      <c r="G29" s="35">
        <v>0</v>
      </c>
      <c r="H29" s="38">
        <f>F33</f>
        <v>19277.259999999998</v>
      </c>
      <c r="I29" s="38">
        <v>0</v>
      </c>
      <c r="J29" s="38">
        <v>0</v>
      </c>
    </row>
    <row r="30" spans="1:10" ht="30" customHeight="1" x14ac:dyDescent="0.25">
      <c r="A30" s="329" t="s">
        <v>7</v>
      </c>
      <c r="B30" s="330"/>
      <c r="C30" s="330"/>
      <c r="D30" s="330"/>
      <c r="E30" s="331"/>
      <c r="F30" s="37">
        <v>19277.259999999998</v>
      </c>
      <c r="G30" s="37">
        <v>1327.23</v>
      </c>
      <c r="H30" s="37">
        <v>19223.830000000002</v>
      </c>
      <c r="I30" s="35">
        <v>0</v>
      </c>
      <c r="J30" s="35">
        <v>0</v>
      </c>
    </row>
    <row r="31" spans="1:10" x14ac:dyDescent="0.25">
      <c r="F31" s="39"/>
    </row>
    <row r="32" spans="1:10" x14ac:dyDescent="0.25">
      <c r="F32" s="40"/>
    </row>
    <row r="33" spans="1:10" x14ac:dyDescent="0.25">
      <c r="A33" s="303" t="s">
        <v>11</v>
      </c>
      <c r="B33" s="304"/>
      <c r="C33" s="304"/>
      <c r="D33" s="304"/>
      <c r="E33" s="304"/>
      <c r="F33" s="41">
        <f>F30</f>
        <v>19277.259999999998</v>
      </c>
      <c r="G33" s="36">
        <v>1327.23</v>
      </c>
      <c r="H33" s="36">
        <f>H30</f>
        <v>19223.830000000002</v>
      </c>
      <c r="I33" s="295">
        <v>0</v>
      </c>
      <c r="J33" s="295">
        <v>0</v>
      </c>
    </row>
    <row r="34" spans="1:10" ht="11.25" customHeight="1" x14ac:dyDescent="0.25">
      <c r="A34" s="10"/>
      <c r="B34" s="11"/>
      <c r="C34" s="11"/>
      <c r="D34" s="11"/>
      <c r="E34" s="11"/>
      <c r="F34" s="12"/>
      <c r="G34" s="12"/>
      <c r="H34" s="12"/>
    </row>
    <row r="35" spans="1:10" ht="29.25" customHeight="1" x14ac:dyDescent="0.25">
      <c r="A35" s="324"/>
      <c r="B35" s="325"/>
      <c r="C35" s="325"/>
      <c r="D35" s="325"/>
      <c r="E35" s="325"/>
      <c r="F35" s="325"/>
      <c r="G35" s="325"/>
      <c r="H35" s="325"/>
    </row>
    <row r="36" spans="1:10" ht="8.25" customHeight="1" x14ac:dyDescent="0.25"/>
    <row r="37" spans="1:10" x14ac:dyDescent="0.25">
      <c r="A37" s="324"/>
      <c r="B37" s="325"/>
      <c r="C37" s="325"/>
      <c r="D37" s="325"/>
      <c r="E37" s="325"/>
      <c r="F37" s="325"/>
      <c r="G37" s="325"/>
      <c r="H37" s="325"/>
    </row>
    <row r="38" spans="1:10" ht="8.25" customHeight="1" x14ac:dyDescent="0.25"/>
    <row r="39" spans="1:10" ht="29.25" customHeight="1" x14ac:dyDescent="0.25">
      <c r="A39" s="324"/>
      <c r="B39" s="325"/>
      <c r="C39" s="325"/>
      <c r="D39" s="325"/>
      <c r="E39" s="325"/>
      <c r="F39" s="325"/>
      <c r="G39" s="325"/>
      <c r="H39" s="325"/>
    </row>
  </sheetData>
  <mergeCells count="26">
    <mergeCell ref="A39:H39"/>
    <mergeCell ref="A25:H25"/>
    <mergeCell ref="A35:H35"/>
    <mergeCell ref="A33:E33"/>
    <mergeCell ref="A37:H37"/>
    <mergeCell ref="A29:E29"/>
    <mergeCell ref="A30:E30"/>
    <mergeCell ref="A27:E27"/>
    <mergeCell ref="A28:E28"/>
    <mergeCell ref="A21:E21"/>
    <mergeCell ref="A22:E22"/>
    <mergeCell ref="A23:E23"/>
    <mergeCell ref="A14:E14"/>
    <mergeCell ref="A15:E15"/>
    <mergeCell ref="A19:E19"/>
    <mergeCell ref="A20:E20"/>
    <mergeCell ref="A13:E13"/>
    <mergeCell ref="A5:H5"/>
    <mergeCell ref="A17:H17"/>
    <mergeCell ref="A1:H1"/>
    <mergeCell ref="A3:H3"/>
    <mergeCell ref="A9:E9"/>
    <mergeCell ref="A10:E10"/>
    <mergeCell ref="A11:E11"/>
    <mergeCell ref="A7:E7"/>
    <mergeCell ref="A8:E8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130" workbookViewId="0">
      <selection activeCell="S47" sqref="S47"/>
    </sheetView>
  </sheetViews>
  <sheetFormatPr defaultRowHeight="15" x14ac:dyDescent="0.25"/>
  <cols>
    <col min="2" max="2" width="37.85546875" customWidth="1"/>
    <col min="3" max="3" width="12.28515625" customWidth="1"/>
    <col min="4" max="4" width="11.7109375" customWidth="1"/>
    <col min="5" max="5" width="13.85546875" customWidth="1"/>
    <col min="6" max="6" width="14" customWidth="1"/>
  </cols>
  <sheetData>
    <row r="1" spans="1:8" ht="74.25" customHeight="1" x14ac:dyDescent="0.25">
      <c r="A1" s="47"/>
      <c r="B1" s="389" t="s">
        <v>234</v>
      </c>
      <c r="C1" s="390"/>
      <c r="D1" s="390"/>
      <c r="E1" s="47"/>
      <c r="F1" s="47"/>
      <c r="G1" s="47"/>
      <c r="H1" s="47"/>
    </row>
    <row r="2" spans="1:8" ht="15.75" x14ac:dyDescent="0.25">
      <c r="A2" s="47"/>
      <c r="B2" s="47"/>
      <c r="C2" s="47"/>
      <c r="D2" s="47"/>
      <c r="E2" s="47"/>
      <c r="F2" s="47"/>
      <c r="G2" s="47"/>
      <c r="H2" s="47"/>
    </row>
    <row r="3" spans="1:8" ht="15.75" x14ac:dyDescent="0.25">
      <c r="A3" s="47"/>
      <c r="B3" s="47"/>
      <c r="C3" s="47"/>
      <c r="D3" s="47"/>
      <c r="E3" s="47"/>
      <c r="F3" s="47"/>
      <c r="G3" s="47"/>
      <c r="H3" s="47"/>
    </row>
    <row r="4" spans="1:8" ht="15.75" x14ac:dyDescent="0.25">
      <c r="A4" s="391"/>
      <c r="B4" s="391" t="s">
        <v>235</v>
      </c>
      <c r="C4" s="391"/>
      <c r="D4" s="391"/>
      <c r="E4" s="391"/>
      <c r="F4" s="391"/>
      <c r="G4" s="391"/>
      <c r="H4" s="47"/>
    </row>
    <row r="5" spans="1:8" ht="16.5" thickBot="1" x14ac:dyDescent="0.3">
      <c r="A5" s="47"/>
      <c r="B5" s="47"/>
      <c r="C5" s="47"/>
      <c r="D5" s="47"/>
      <c r="E5" s="47"/>
      <c r="F5" s="47"/>
      <c r="G5" s="47"/>
      <c r="H5" s="47"/>
    </row>
    <row r="6" spans="1:8" ht="15.75" x14ac:dyDescent="0.25">
      <c r="A6" s="392"/>
      <c r="B6" s="393"/>
      <c r="C6" s="394" t="s">
        <v>236</v>
      </c>
      <c r="D6" s="394" t="s">
        <v>237</v>
      </c>
      <c r="E6" s="394" t="s">
        <v>238</v>
      </c>
      <c r="F6" s="394" t="s">
        <v>239</v>
      </c>
      <c r="G6" s="394" t="s">
        <v>240</v>
      </c>
      <c r="H6" s="394" t="s">
        <v>240</v>
      </c>
    </row>
    <row r="7" spans="1:8" ht="16.5" thickBot="1" x14ac:dyDescent="0.3">
      <c r="A7" s="395" t="s">
        <v>241</v>
      </c>
      <c r="B7" s="396" t="s">
        <v>212</v>
      </c>
      <c r="C7" s="397" t="s">
        <v>242</v>
      </c>
      <c r="D7" s="397" t="s">
        <v>242</v>
      </c>
      <c r="E7" s="397" t="s">
        <v>243</v>
      </c>
      <c r="F7" s="397" t="s">
        <v>244</v>
      </c>
      <c r="G7" s="398" t="s">
        <v>200</v>
      </c>
      <c r="H7" s="398" t="s">
        <v>201</v>
      </c>
    </row>
    <row r="8" spans="1:8" ht="15.75" x14ac:dyDescent="0.25">
      <c r="A8" s="399"/>
      <c r="B8" s="400">
        <v>0</v>
      </c>
      <c r="C8" s="401">
        <v>1</v>
      </c>
      <c r="D8" s="402">
        <v>2</v>
      </c>
      <c r="E8" s="402">
        <v>3</v>
      </c>
      <c r="F8" s="402">
        <v>4</v>
      </c>
      <c r="G8" s="398">
        <v>5</v>
      </c>
      <c r="H8" s="398">
        <v>6</v>
      </c>
    </row>
    <row r="9" spans="1:8" ht="15.75" x14ac:dyDescent="0.25">
      <c r="A9" s="403">
        <v>636</v>
      </c>
      <c r="B9" s="403" t="s">
        <v>245</v>
      </c>
      <c r="C9" s="403">
        <f>C10</f>
        <v>3246430.92</v>
      </c>
      <c r="D9" s="404">
        <f>D10</f>
        <v>430875.42902647814</v>
      </c>
      <c r="E9" s="405">
        <f>E10+E11</f>
        <v>912535.67</v>
      </c>
      <c r="F9" s="405">
        <f>F10+F11</f>
        <v>495066.75</v>
      </c>
      <c r="G9" s="406">
        <f>SUM(F9/D9*100)</f>
        <v>114.89788385440218</v>
      </c>
      <c r="H9" s="406">
        <f>SUM(F9/E9*100)</f>
        <v>54.251769686986584</v>
      </c>
    </row>
    <row r="10" spans="1:8" ht="15.75" x14ac:dyDescent="0.25">
      <c r="A10" s="399">
        <v>6361</v>
      </c>
      <c r="B10" s="399" t="s">
        <v>246</v>
      </c>
      <c r="C10" s="399">
        <v>3246430.92</v>
      </c>
      <c r="D10" s="407">
        <f>C10/7.5345</f>
        <v>430875.42902647814</v>
      </c>
      <c r="E10" s="408">
        <v>912535.67</v>
      </c>
      <c r="F10" s="408">
        <v>495066.75</v>
      </c>
      <c r="G10" s="406">
        <f t="shared" ref="G10:G72" si="0">SUM(F10/D10*100)</f>
        <v>114.89788385440218</v>
      </c>
      <c r="H10" s="406">
        <f t="shared" ref="H10:H72" si="1">SUM(F10/E10*100)</f>
        <v>54.251769686986584</v>
      </c>
    </row>
    <row r="11" spans="1:8" ht="15.75" x14ac:dyDescent="0.25">
      <c r="A11" s="399">
        <v>6362</v>
      </c>
      <c r="B11" s="399" t="s">
        <v>247</v>
      </c>
      <c r="C11" s="409">
        <v>0</v>
      </c>
      <c r="D11" s="409">
        <v>0</v>
      </c>
      <c r="E11" s="410">
        <v>0</v>
      </c>
      <c r="F11" s="410">
        <v>0</v>
      </c>
      <c r="G11" s="406" t="e">
        <f t="shared" si="0"/>
        <v>#DIV/0!</v>
      </c>
      <c r="H11" s="406" t="e">
        <f t="shared" si="1"/>
        <v>#DIV/0!</v>
      </c>
    </row>
    <row r="12" spans="1:8" ht="15.75" x14ac:dyDescent="0.25">
      <c r="A12" s="403">
        <v>638</v>
      </c>
      <c r="B12" s="403" t="s">
        <v>248</v>
      </c>
      <c r="C12" s="403">
        <v>115311.97</v>
      </c>
      <c r="D12" s="404">
        <f>C12/7.5345</f>
        <v>15304.528502223106</v>
      </c>
      <c r="E12" s="405">
        <f>E13+E14+E15</f>
        <v>31588.03</v>
      </c>
      <c r="F12" s="405">
        <f>F13+F14+F15</f>
        <v>11418.66</v>
      </c>
      <c r="G12" s="406">
        <f t="shared" si="0"/>
        <v>74.609681692195537</v>
      </c>
      <c r="H12" s="406">
        <f t="shared" si="1"/>
        <v>36.14869303340538</v>
      </c>
    </row>
    <row r="13" spans="1:8" ht="15.75" x14ac:dyDescent="0.25">
      <c r="A13" s="399">
        <v>6381</v>
      </c>
      <c r="B13" s="399" t="s">
        <v>249</v>
      </c>
      <c r="C13" s="399">
        <v>93306.45</v>
      </c>
      <c r="D13" s="407">
        <f t="shared" ref="D13:D15" si="2">C13/7.5345</f>
        <v>12383.894087198883</v>
      </c>
      <c r="E13" s="408">
        <v>27208.18</v>
      </c>
      <c r="F13" s="408">
        <v>11144.65</v>
      </c>
      <c r="G13" s="406">
        <f t="shared" si="0"/>
        <v>89.993098467469295</v>
      </c>
      <c r="H13" s="406">
        <f t="shared" si="1"/>
        <v>40.960659625156843</v>
      </c>
    </row>
    <row r="14" spans="1:8" ht="15.75" x14ac:dyDescent="0.25">
      <c r="A14" s="399">
        <v>6391</v>
      </c>
      <c r="B14" s="399" t="s">
        <v>250</v>
      </c>
      <c r="C14" s="399">
        <v>3300.83</v>
      </c>
      <c r="D14" s="407">
        <f t="shared" si="2"/>
        <v>438.09542769925008</v>
      </c>
      <c r="E14" s="408">
        <v>663.61</v>
      </c>
      <c r="F14" s="410">
        <v>0</v>
      </c>
      <c r="G14" s="406">
        <f t="shared" si="0"/>
        <v>0</v>
      </c>
      <c r="H14" s="406">
        <f t="shared" si="1"/>
        <v>0</v>
      </c>
    </row>
    <row r="15" spans="1:8" ht="15.75" x14ac:dyDescent="0.25">
      <c r="A15" s="399">
        <v>6393</v>
      </c>
      <c r="B15" s="399" t="s">
        <v>251</v>
      </c>
      <c r="C15" s="399">
        <v>18704.689999999999</v>
      </c>
      <c r="D15" s="407">
        <f t="shared" si="2"/>
        <v>2482.5389873249715</v>
      </c>
      <c r="E15" s="408">
        <v>3716.24</v>
      </c>
      <c r="F15" s="408">
        <v>274.01</v>
      </c>
      <c r="G15" s="406">
        <f t="shared" si="0"/>
        <v>11.03749030323411</v>
      </c>
      <c r="H15" s="406">
        <f t="shared" si="1"/>
        <v>7.3733128107980104</v>
      </c>
    </row>
    <row r="16" spans="1:8" ht="15.75" x14ac:dyDescent="0.25">
      <c r="A16" s="411">
        <v>641</v>
      </c>
      <c r="B16" s="411" t="s">
        <v>252</v>
      </c>
      <c r="C16" s="412">
        <f>C17</f>
        <v>0.9</v>
      </c>
      <c r="D16" s="412">
        <f>D17</f>
        <v>0.11945052757316345</v>
      </c>
      <c r="E16" s="413">
        <f>E17</f>
        <v>1.33</v>
      </c>
      <c r="F16" s="414">
        <f>F17</f>
        <v>0</v>
      </c>
      <c r="G16" s="406">
        <f t="shared" si="0"/>
        <v>0</v>
      </c>
      <c r="H16" s="406">
        <f t="shared" si="1"/>
        <v>0</v>
      </c>
    </row>
    <row r="17" spans="1:8" ht="15.75" x14ac:dyDescent="0.25">
      <c r="A17" s="415">
        <v>6413</v>
      </c>
      <c r="B17" s="415" t="s">
        <v>253</v>
      </c>
      <c r="C17" s="409">
        <v>0.9</v>
      </c>
      <c r="D17" s="409">
        <f>C17/7.5345</f>
        <v>0.11945052757316345</v>
      </c>
      <c r="E17" s="416">
        <v>1.33</v>
      </c>
      <c r="F17" s="417">
        <v>0</v>
      </c>
      <c r="G17" s="406">
        <f t="shared" si="0"/>
        <v>0</v>
      </c>
      <c r="H17" s="406">
        <f t="shared" si="1"/>
        <v>0</v>
      </c>
    </row>
    <row r="18" spans="1:8" ht="15.75" x14ac:dyDescent="0.25">
      <c r="A18" s="411">
        <v>652</v>
      </c>
      <c r="B18" s="411" t="s">
        <v>254</v>
      </c>
      <c r="C18" s="412">
        <f>C19</f>
        <v>15963.75</v>
      </c>
      <c r="D18" s="412">
        <f>D19</f>
        <v>2118.7537328289864</v>
      </c>
      <c r="E18" s="413">
        <f>E19</f>
        <v>3981.68</v>
      </c>
      <c r="F18" s="413">
        <f>F19</f>
        <v>2194.7399999999998</v>
      </c>
      <c r="G18" s="406">
        <f t="shared" si="0"/>
        <v>103.58636617336153</v>
      </c>
      <c r="H18" s="406">
        <f t="shared" si="1"/>
        <v>55.120953969178835</v>
      </c>
    </row>
    <row r="19" spans="1:8" ht="15.75" x14ac:dyDescent="0.25">
      <c r="A19" s="415">
        <v>6526</v>
      </c>
      <c r="B19" s="415" t="s">
        <v>255</v>
      </c>
      <c r="C19" s="409">
        <v>15963.75</v>
      </c>
      <c r="D19" s="409">
        <f t="shared" ref="D19:D24" si="3">C19/7.5345</f>
        <v>2118.7537328289864</v>
      </c>
      <c r="E19" s="416">
        <v>3981.68</v>
      </c>
      <c r="F19" s="416">
        <v>2194.7399999999998</v>
      </c>
      <c r="G19" s="406">
        <f t="shared" si="0"/>
        <v>103.58636617336153</v>
      </c>
      <c r="H19" s="406">
        <f t="shared" si="1"/>
        <v>55.120953969178835</v>
      </c>
    </row>
    <row r="20" spans="1:8" ht="15.75" x14ac:dyDescent="0.25">
      <c r="A20" s="411">
        <v>661</v>
      </c>
      <c r="B20" s="411" t="s">
        <v>252</v>
      </c>
      <c r="C20" s="412">
        <f>C21+C22</f>
        <v>10800</v>
      </c>
      <c r="D20" s="412">
        <f t="shared" si="3"/>
        <v>1433.4063308779614</v>
      </c>
      <c r="E20" s="413">
        <f>E21+E22</f>
        <v>2760.6299999999997</v>
      </c>
      <c r="F20" s="413">
        <f>F21+F22</f>
        <v>1433.4</v>
      </c>
      <c r="G20" s="406">
        <f t="shared" si="0"/>
        <v>99.99955833333334</v>
      </c>
      <c r="H20" s="406">
        <f t="shared" si="1"/>
        <v>51.922930635398458</v>
      </c>
    </row>
    <row r="21" spans="1:8" ht="15.75" x14ac:dyDescent="0.25">
      <c r="A21" s="415">
        <v>6614</v>
      </c>
      <c r="B21" s="415" t="s">
        <v>256</v>
      </c>
      <c r="C21" s="409">
        <v>0</v>
      </c>
      <c r="D21" s="409">
        <f t="shared" si="3"/>
        <v>0</v>
      </c>
      <c r="E21" s="416">
        <v>132.72</v>
      </c>
      <c r="F21" s="417">
        <v>0</v>
      </c>
      <c r="G21" s="406" t="e">
        <f t="shared" si="0"/>
        <v>#DIV/0!</v>
      </c>
      <c r="H21" s="406">
        <f t="shared" si="1"/>
        <v>0</v>
      </c>
    </row>
    <row r="22" spans="1:8" ht="15.75" x14ac:dyDescent="0.25">
      <c r="A22" s="415">
        <v>6615</v>
      </c>
      <c r="B22" s="415" t="s">
        <v>257</v>
      </c>
      <c r="C22" s="409">
        <v>10800</v>
      </c>
      <c r="D22" s="409">
        <f t="shared" si="3"/>
        <v>1433.4063308779614</v>
      </c>
      <c r="E22" s="416">
        <v>2627.91</v>
      </c>
      <c r="F22" s="416">
        <v>1433.4</v>
      </c>
      <c r="G22" s="406">
        <f t="shared" si="0"/>
        <v>99.99955833333334</v>
      </c>
      <c r="H22" s="406">
        <f t="shared" si="1"/>
        <v>54.545246983344185</v>
      </c>
    </row>
    <row r="23" spans="1:8" ht="15.75" x14ac:dyDescent="0.25">
      <c r="A23" s="411">
        <v>671</v>
      </c>
      <c r="B23" s="411" t="s">
        <v>258</v>
      </c>
      <c r="C23" s="411">
        <f>C24+C26</f>
        <v>415049.23</v>
      </c>
      <c r="D23" s="412">
        <f t="shared" si="3"/>
        <v>55086.499435928061</v>
      </c>
      <c r="E23" s="413">
        <f>E24+E25</f>
        <v>97721.78</v>
      </c>
      <c r="F23" s="413">
        <f>F24+F25</f>
        <v>53263.13</v>
      </c>
      <c r="G23" s="406">
        <f t="shared" si="0"/>
        <v>96.689988555092611</v>
      </c>
      <c r="H23" s="406">
        <f t="shared" si="1"/>
        <v>54.504870869114328</v>
      </c>
    </row>
    <row r="24" spans="1:8" ht="15.75" x14ac:dyDescent="0.25">
      <c r="A24" s="415">
        <v>6711</v>
      </c>
      <c r="B24" s="415" t="s">
        <v>259</v>
      </c>
      <c r="C24" s="415">
        <v>403795.48</v>
      </c>
      <c r="D24" s="409">
        <f t="shared" si="3"/>
        <v>53592.870130731964</v>
      </c>
      <c r="E24" s="416">
        <v>97202.44</v>
      </c>
      <c r="F24" s="416">
        <v>53263.13</v>
      </c>
      <c r="G24" s="406">
        <f t="shared" si="0"/>
        <v>99.384731345927889</v>
      </c>
      <c r="H24" s="406">
        <f t="shared" si="1"/>
        <v>54.796083308196785</v>
      </c>
    </row>
    <row r="25" spans="1:8" ht="15.75" x14ac:dyDescent="0.25">
      <c r="A25" s="415">
        <v>6712</v>
      </c>
      <c r="B25" s="415" t="s">
        <v>259</v>
      </c>
      <c r="C25" s="409">
        <v>0</v>
      </c>
      <c r="D25" s="409">
        <v>0</v>
      </c>
      <c r="E25" s="417">
        <v>519.34</v>
      </c>
      <c r="F25" s="417">
        <v>0</v>
      </c>
      <c r="G25" s="406" t="e">
        <f t="shared" si="0"/>
        <v>#DIV/0!</v>
      </c>
      <c r="H25" s="406">
        <f t="shared" si="1"/>
        <v>0</v>
      </c>
    </row>
    <row r="26" spans="1:8" ht="15.75" x14ac:dyDescent="0.25">
      <c r="A26" s="418">
        <v>6711</v>
      </c>
      <c r="B26" s="418" t="s">
        <v>260</v>
      </c>
      <c r="C26" s="419">
        <v>11253.75</v>
      </c>
      <c r="D26" s="420">
        <f>C26/7.5345</f>
        <v>1493.6293051960979</v>
      </c>
      <c r="E26" s="417">
        <v>0</v>
      </c>
      <c r="F26" s="417">
        <v>0</v>
      </c>
      <c r="G26" s="406">
        <f t="shared" si="0"/>
        <v>0</v>
      </c>
      <c r="H26" s="406" t="e">
        <f t="shared" si="1"/>
        <v>#DIV/0!</v>
      </c>
    </row>
    <row r="27" spans="1:8" ht="15.75" x14ac:dyDescent="0.25">
      <c r="A27" s="418">
        <v>636</v>
      </c>
      <c r="B27" s="418" t="s">
        <v>261</v>
      </c>
      <c r="C27" s="421">
        <f>C28</f>
        <v>14400</v>
      </c>
      <c r="D27" s="421">
        <f>D28</f>
        <v>1911.2084411706151</v>
      </c>
      <c r="E27" s="422">
        <f>E28</f>
        <v>19908.419999999998</v>
      </c>
      <c r="F27" s="422">
        <f>F28</f>
        <v>1849.91</v>
      </c>
      <c r="G27" s="406">
        <f t="shared" si="0"/>
        <v>96.792686770833342</v>
      </c>
      <c r="H27" s="406">
        <f t="shared" si="1"/>
        <v>9.2920985191190475</v>
      </c>
    </row>
    <row r="28" spans="1:8" ht="15.75" x14ac:dyDescent="0.25">
      <c r="A28" s="415">
        <v>6361</v>
      </c>
      <c r="B28" s="415" t="s">
        <v>262</v>
      </c>
      <c r="C28" s="409">
        <v>14400</v>
      </c>
      <c r="D28" s="409">
        <f>C28/7.5345</f>
        <v>1911.2084411706151</v>
      </c>
      <c r="E28" s="416">
        <v>19908.419999999998</v>
      </c>
      <c r="F28" s="416">
        <v>1849.91</v>
      </c>
      <c r="G28" s="406">
        <f t="shared" si="0"/>
        <v>96.792686770833342</v>
      </c>
      <c r="H28" s="406">
        <f t="shared" si="1"/>
        <v>9.2920985191190475</v>
      </c>
    </row>
    <row r="29" spans="1:8" ht="15.75" x14ac:dyDescent="0.25">
      <c r="A29" s="418">
        <v>663</v>
      </c>
      <c r="B29" s="418" t="s">
        <v>263</v>
      </c>
      <c r="C29" s="421">
        <f>C30</f>
        <v>9000</v>
      </c>
      <c r="D29" s="421">
        <f>D30</f>
        <v>1194.5052757316344</v>
      </c>
      <c r="E29" s="422">
        <f>E30</f>
        <v>796.34</v>
      </c>
      <c r="F29" s="422">
        <f>F30</f>
        <v>1313.8</v>
      </c>
      <c r="G29" s="406">
        <f t="shared" si="0"/>
        <v>109.98695666666667</v>
      </c>
      <c r="H29" s="406">
        <f t="shared" si="1"/>
        <v>164.97978250496018</v>
      </c>
    </row>
    <row r="30" spans="1:8" ht="15.75" x14ac:dyDescent="0.25">
      <c r="A30" s="415">
        <v>6631</v>
      </c>
      <c r="B30" s="415" t="s">
        <v>264</v>
      </c>
      <c r="C30" s="409">
        <v>9000</v>
      </c>
      <c r="D30" s="409">
        <f>C30/7.5345</f>
        <v>1194.5052757316344</v>
      </c>
      <c r="E30" s="416">
        <v>796.34</v>
      </c>
      <c r="F30" s="416">
        <v>1313.8</v>
      </c>
      <c r="G30" s="406">
        <f t="shared" si="0"/>
        <v>109.98695666666667</v>
      </c>
      <c r="H30" s="406">
        <f t="shared" si="1"/>
        <v>164.97978250496018</v>
      </c>
    </row>
    <row r="31" spans="1:8" ht="15.75" x14ac:dyDescent="0.25">
      <c r="A31" s="415"/>
      <c r="B31" s="415"/>
      <c r="C31" s="415"/>
      <c r="D31" s="415"/>
      <c r="E31" s="423"/>
      <c r="F31" s="424"/>
      <c r="G31" s="406"/>
      <c r="H31" s="406"/>
    </row>
    <row r="32" spans="1:8" ht="16.5" thickBot="1" x14ac:dyDescent="0.3">
      <c r="A32" s="419"/>
      <c r="B32" s="425" t="s">
        <v>265</v>
      </c>
      <c r="C32" s="425"/>
      <c r="D32" s="425"/>
      <c r="E32" s="426">
        <v>1327.23</v>
      </c>
      <c r="F32" s="419"/>
      <c r="G32" s="406" t="e">
        <f t="shared" si="0"/>
        <v>#DIV/0!</v>
      </c>
      <c r="H32" s="406">
        <f t="shared" si="1"/>
        <v>0</v>
      </c>
    </row>
    <row r="33" spans="1:8" ht="16.5" thickBot="1" x14ac:dyDescent="0.3">
      <c r="A33" s="427"/>
      <c r="B33" s="428" t="s">
        <v>266</v>
      </c>
      <c r="C33" s="429">
        <f>C9+C12+C16+C18+C20+C23+C27+C29</f>
        <v>3826956.77</v>
      </c>
      <c r="D33" s="430">
        <f>SUM(D9+D12+D16+D18+D20+D23+D27+D29+D32)</f>
        <v>507924.45019576611</v>
      </c>
      <c r="E33" s="430">
        <f>SUM(E9+E12+E16+E18+E20+E23+E27+E29+E32)</f>
        <v>1070621.1100000001</v>
      </c>
      <c r="F33" s="430">
        <f>F9+F12+F16+F18+F20+F23+F27+F29</f>
        <v>566540.39</v>
      </c>
      <c r="G33" s="431">
        <f t="shared" si="0"/>
        <v>111.54028710010748</v>
      </c>
      <c r="H33" s="431">
        <f t="shared" si="1"/>
        <v>52.916982927788524</v>
      </c>
    </row>
    <row r="34" spans="1:8" ht="15.75" x14ac:dyDescent="0.25">
      <c r="A34" s="399"/>
      <c r="B34" s="399"/>
      <c r="C34" s="399"/>
      <c r="D34" s="399"/>
      <c r="E34" s="399"/>
      <c r="F34" s="399"/>
      <c r="G34" s="406"/>
      <c r="H34" s="406"/>
    </row>
    <row r="35" spans="1:8" ht="16.5" thickBot="1" x14ac:dyDescent="0.3">
      <c r="A35" s="399"/>
      <c r="B35" s="399"/>
      <c r="C35" s="432"/>
      <c r="D35" s="432"/>
      <c r="E35" s="432"/>
      <c r="F35" s="432"/>
      <c r="G35" s="406"/>
      <c r="H35" s="406"/>
    </row>
    <row r="36" spans="1:8" ht="15.75" x14ac:dyDescent="0.25">
      <c r="A36" s="399"/>
      <c r="B36" s="399"/>
      <c r="C36" s="394" t="s">
        <v>236</v>
      </c>
      <c r="D36" s="394" t="s">
        <v>237</v>
      </c>
      <c r="E36" s="394" t="s">
        <v>238</v>
      </c>
      <c r="F36" s="394" t="s">
        <v>239</v>
      </c>
      <c r="G36" s="433" t="s">
        <v>240</v>
      </c>
      <c r="H36" s="433" t="s">
        <v>240</v>
      </c>
    </row>
    <row r="37" spans="1:8" ht="16.5" thickBot="1" x14ac:dyDescent="0.3">
      <c r="A37" s="395" t="s">
        <v>241</v>
      </c>
      <c r="B37" s="396" t="s">
        <v>213</v>
      </c>
      <c r="C37" s="397" t="s">
        <v>242</v>
      </c>
      <c r="D37" s="397" t="s">
        <v>242</v>
      </c>
      <c r="E37" s="397" t="s">
        <v>243</v>
      </c>
      <c r="F37" s="397" t="s">
        <v>244</v>
      </c>
      <c r="G37" s="434" t="s">
        <v>200</v>
      </c>
      <c r="H37" s="434" t="s">
        <v>201</v>
      </c>
    </row>
    <row r="38" spans="1:8" ht="15.75" x14ac:dyDescent="0.25">
      <c r="A38" s="435" t="s">
        <v>267</v>
      </c>
      <c r="B38" s="436" t="s">
        <v>19</v>
      </c>
      <c r="C38" s="437">
        <f>C39</f>
        <v>3360454.89</v>
      </c>
      <c r="D38" s="438">
        <f>D39</f>
        <v>446009.01055146311</v>
      </c>
      <c r="E38" s="439">
        <f>E39</f>
        <v>944123.70000000007</v>
      </c>
      <c r="F38" s="439">
        <f>F39</f>
        <v>507003.18</v>
      </c>
      <c r="G38" s="440">
        <f t="shared" si="0"/>
        <v>113.67554645883079</v>
      </c>
      <c r="H38" s="440">
        <f t="shared" si="1"/>
        <v>53.700927113682241</v>
      </c>
    </row>
    <row r="39" spans="1:8" ht="15.75" x14ac:dyDescent="0.25">
      <c r="A39" s="441"/>
      <c r="B39" s="441" t="s">
        <v>268</v>
      </c>
      <c r="C39" s="442">
        <f>C40+C50+C54</f>
        <v>3360454.89</v>
      </c>
      <c r="D39" s="442">
        <f>D40+D50+D54</f>
        <v>446009.01055146311</v>
      </c>
      <c r="E39" s="443">
        <f>E40+E50+E58+E60</f>
        <v>944123.70000000007</v>
      </c>
      <c r="F39" s="443">
        <f>F40+F50+F58+F60</f>
        <v>507003.18</v>
      </c>
      <c r="G39" s="431">
        <f t="shared" si="0"/>
        <v>113.67554645883079</v>
      </c>
      <c r="H39" s="431">
        <f t="shared" si="1"/>
        <v>53.700927113682241</v>
      </c>
    </row>
    <row r="40" spans="1:8" ht="15.75" x14ac:dyDescent="0.25">
      <c r="A40" s="441">
        <v>31</v>
      </c>
      <c r="B40" s="441" t="s">
        <v>269</v>
      </c>
      <c r="C40" s="442">
        <f>C41+C45+C47</f>
        <v>3325814.87</v>
      </c>
      <c r="D40" s="442">
        <f>D41+D45+D47</f>
        <v>441411.4898135243</v>
      </c>
      <c r="E40" s="443">
        <f>E41+E45+E47</f>
        <v>925542.51</v>
      </c>
      <c r="F40" s="443">
        <f>F41+F45+F47</f>
        <v>502969.56</v>
      </c>
      <c r="G40" s="431">
        <f t="shared" si="0"/>
        <v>113.94573354048421</v>
      </c>
      <c r="H40" s="431">
        <f t="shared" si="1"/>
        <v>54.343215418598113</v>
      </c>
    </row>
    <row r="41" spans="1:8" ht="15.75" x14ac:dyDescent="0.25">
      <c r="A41" s="411">
        <v>311</v>
      </c>
      <c r="B41" s="411" t="s">
        <v>270</v>
      </c>
      <c r="C41" s="412">
        <f>C42+C43+C44</f>
        <v>2761815.47</v>
      </c>
      <c r="D41" s="412">
        <f>D42+D43+D44</f>
        <v>366555.90550136031</v>
      </c>
      <c r="E41" s="413">
        <f>E42+E43+E44</f>
        <v>771119.51</v>
      </c>
      <c r="F41" s="413">
        <f>F42+F43+F44</f>
        <v>417122.18</v>
      </c>
      <c r="G41" s="406">
        <f t="shared" si="0"/>
        <v>113.79496926382271</v>
      </c>
      <c r="H41" s="406">
        <f t="shared" si="1"/>
        <v>54.093065288932976</v>
      </c>
    </row>
    <row r="42" spans="1:8" ht="15.75" x14ac:dyDescent="0.25">
      <c r="A42" s="415">
        <v>3111</v>
      </c>
      <c r="B42" s="415" t="s">
        <v>80</v>
      </c>
      <c r="C42" s="409">
        <v>2524123.8199999998</v>
      </c>
      <c r="D42" s="409">
        <f>C42/7.5345</f>
        <v>335008.80217665399</v>
      </c>
      <c r="E42" s="416">
        <v>724666.53</v>
      </c>
      <c r="F42" s="416">
        <v>377477.63</v>
      </c>
      <c r="G42" s="406">
        <f t="shared" si="0"/>
        <v>112.67692894855692</v>
      </c>
      <c r="H42" s="406">
        <f t="shared" si="1"/>
        <v>52.089839170576845</v>
      </c>
    </row>
    <row r="43" spans="1:8" ht="15.75" x14ac:dyDescent="0.25">
      <c r="A43" s="415">
        <v>3113</v>
      </c>
      <c r="B43" s="415" t="s">
        <v>133</v>
      </c>
      <c r="C43" s="409">
        <v>209814.45</v>
      </c>
      <c r="D43" s="409">
        <f>C43/7.5345</f>
        <v>27847.163049970139</v>
      </c>
      <c r="E43" s="416">
        <v>39816.839999999997</v>
      </c>
      <c r="F43" s="416">
        <v>36289.360000000001</v>
      </c>
      <c r="G43" s="406">
        <f t="shared" si="0"/>
        <v>130.31618314181887</v>
      </c>
      <c r="H43" s="406">
        <f t="shared" si="1"/>
        <v>91.140733418322512</v>
      </c>
    </row>
    <row r="44" spans="1:8" ht="15.75" x14ac:dyDescent="0.25">
      <c r="A44" s="415">
        <v>3114</v>
      </c>
      <c r="B44" s="415" t="s">
        <v>134</v>
      </c>
      <c r="C44" s="409">
        <v>27877.200000000001</v>
      </c>
      <c r="D44" s="409">
        <f>C44/7.5345</f>
        <v>3699.9402747362133</v>
      </c>
      <c r="E44" s="416">
        <v>6636.14</v>
      </c>
      <c r="F44" s="416">
        <v>3355.19</v>
      </c>
      <c r="G44" s="406">
        <f t="shared" si="0"/>
        <v>90.682274600748997</v>
      </c>
      <c r="H44" s="406">
        <f t="shared" si="1"/>
        <v>50.559361315463505</v>
      </c>
    </row>
    <row r="45" spans="1:8" ht="15.75" x14ac:dyDescent="0.25">
      <c r="A45" s="411">
        <v>312</v>
      </c>
      <c r="B45" s="411" t="s">
        <v>83</v>
      </c>
      <c r="C45" s="411">
        <f>C46</f>
        <v>108308.93</v>
      </c>
      <c r="D45" s="409">
        <f t="shared" ref="D45:D61" si="4">C45/7.5345</f>
        <v>14375.065365983142</v>
      </c>
      <c r="E45" s="413">
        <f>E46</f>
        <v>30924.42</v>
      </c>
      <c r="F45" s="413">
        <f>F46</f>
        <v>16909.650000000001</v>
      </c>
      <c r="G45" s="406">
        <f t="shared" si="0"/>
        <v>117.63181293084514</v>
      </c>
      <c r="H45" s="406">
        <f t="shared" si="1"/>
        <v>54.680572828851773</v>
      </c>
    </row>
    <row r="46" spans="1:8" ht="15.75" x14ac:dyDescent="0.25">
      <c r="A46" s="415">
        <v>3121</v>
      </c>
      <c r="B46" s="415" t="s">
        <v>83</v>
      </c>
      <c r="C46" s="415">
        <v>108308.93</v>
      </c>
      <c r="D46" s="409">
        <f t="shared" si="4"/>
        <v>14375.065365983142</v>
      </c>
      <c r="E46" s="416">
        <v>30924.42</v>
      </c>
      <c r="F46" s="416">
        <v>16909.650000000001</v>
      </c>
      <c r="G46" s="406">
        <f t="shared" si="0"/>
        <v>117.63181293084514</v>
      </c>
      <c r="H46" s="406">
        <f t="shared" si="1"/>
        <v>54.680572828851773</v>
      </c>
    </row>
    <row r="47" spans="1:8" ht="15.75" x14ac:dyDescent="0.25">
      <c r="A47" s="411">
        <v>313</v>
      </c>
      <c r="B47" s="411" t="s">
        <v>271</v>
      </c>
      <c r="C47" s="411">
        <f>C48+C49</f>
        <v>455690.47</v>
      </c>
      <c r="D47" s="409">
        <f t="shared" si="4"/>
        <v>60480.518946180891</v>
      </c>
      <c r="E47" s="413">
        <f>E48+E49</f>
        <v>123498.58</v>
      </c>
      <c r="F47" s="413">
        <f>F48+F49</f>
        <v>68937.73</v>
      </c>
      <c r="G47" s="406">
        <f t="shared" si="0"/>
        <v>113.98336390159751</v>
      </c>
      <c r="H47" s="406">
        <f t="shared" si="1"/>
        <v>55.820666116161007</v>
      </c>
    </row>
    <row r="48" spans="1:8" ht="15.75" x14ac:dyDescent="0.25">
      <c r="A48" s="415">
        <v>3132</v>
      </c>
      <c r="B48" s="415" t="s">
        <v>272</v>
      </c>
      <c r="C48" s="415">
        <v>455690.47</v>
      </c>
      <c r="D48" s="409">
        <f t="shared" si="4"/>
        <v>60480.518946180891</v>
      </c>
      <c r="E48" s="416">
        <v>123432.21</v>
      </c>
      <c r="F48" s="416">
        <v>68907.3</v>
      </c>
      <c r="G48" s="406">
        <f t="shared" si="0"/>
        <v>113.93305017987321</v>
      </c>
      <c r="H48" s="406">
        <f t="shared" si="1"/>
        <v>55.826027906330125</v>
      </c>
    </row>
    <row r="49" spans="1:8" ht="15.75" x14ac:dyDescent="0.25">
      <c r="A49" s="415">
        <v>3133</v>
      </c>
      <c r="B49" s="415" t="s">
        <v>273</v>
      </c>
      <c r="C49" s="409">
        <v>0</v>
      </c>
      <c r="D49" s="409">
        <f t="shared" si="4"/>
        <v>0</v>
      </c>
      <c r="E49" s="416">
        <v>66.37</v>
      </c>
      <c r="F49" s="416">
        <v>30.43</v>
      </c>
      <c r="G49" s="406" t="e">
        <f t="shared" si="0"/>
        <v>#DIV/0!</v>
      </c>
      <c r="H49" s="406">
        <f t="shared" si="1"/>
        <v>45.84902817538044</v>
      </c>
    </row>
    <row r="50" spans="1:8" ht="15.75" x14ac:dyDescent="0.25">
      <c r="A50" s="411">
        <v>32</v>
      </c>
      <c r="B50" s="411" t="s">
        <v>32</v>
      </c>
      <c r="C50" s="412">
        <f>C51+C52+C53</f>
        <v>28952.52</v>
      </c>
      <c r="D50" s="409">
        <f t="shared" si="4"/>
        <v>3842.6597650806289</v>
      </c>
      <c r="E50" s="413">
        <f>E51+E53+E54</f>
        <v>14599.509999999998</v>
      </c>
      <c r="F50" s="413">
        <f>F51+F54</f>
        <v>2752.33</v>
      </c>
      <c r="G50" s="406">
        <f t="shared" si="0"/>
        <v>71.62564911448122</v>
      </c>
      <c r="H50" s="406">
        <f t="shared" si="1"/>
        <v>18.852208053557966</v>
      </c>
    </row>
    <row r="51" spans="1:8" ht="15.75" x14ac:dyDescent="0.25">
      <c r="A51" s="415">
        <v>3211</v>
      </c>
      <c r="B51" s="415" t="s">
        <v>46</v>
      </c>
      <c r="C51" s="409">
        <v>7682</v>
      </c>
      <c r="D51" s="409">
        <f t="shared" si="4"/>
        <v>1019.5766142411572</v>
      </c>
      <c r="E51" s="416">
        <v>1990.85</v>
      </c>
      <c r="F51" s="416">
        <v>747.23</v>
      </c>
      <c r="G51" s="406">
        <f t="shared" si="0"/>
        <v>73.288263928664421</v>
      </c>
      <c r="H51" s="406">
        <f t="shared" si="1"/>
        <v>37.533214456136825</v>
      </c>
    </row>
    <row r="52" spans="1:8" ht="15.75" x14ac:dyDescent="0.25">
      <c r="A52" s="415">
        <v>3236</v>
      </c>
      <c r="B52" s="415" t="s">
        <v>274</v>
      </c>
      <c r="C52" s="409">
        <v>7085</v>
      </c>
      <c r="D52" s="409">
        <f t="shared" si="4"/>
        <v>940.34109761762556</v>
      </c>
      <c r="E52" s="416">
        <v>0</v>
      </c>
      <c r="F52" s="416">
        <v>0</v>
      </c>
      <c r="G52" s="406">
        <f t="shared" si="0"/>
        <v>0</v>
      </c>
      <c r="H52" s="406" t="e">
        <f t="shared" si="1"/>
        <v>#DIV/0!</v>
      </c>
    </row>
    <row r="53" spans="1:8" ht="17.25" customHeight="1" x14ac:dyDescent="0.25">
      <c r="A53" s="444">
        <v>3237</v>
      </c>
      <c r="B53" s="445" t="s">
        <v>275</v>
      </c>
      <c r="C53" s="445">
        <v>14185.52</v>
      </c>
      <c r="D53" s="409">
        <f t="shared" si="4"/>
        <v>1882.7420532218462</v>
      </c>
      <c r="E53" s="416">
        <v>3981.68</v>
      </c>
      <c r="F53" s="416">
        <v>0</v>
      </c>
      <c r="G53" s="406">
        <f t="shared" si="0"/>
        <v>0</v>
      </c>
      <c r="H53" s="406">
        <f t="shared" si="1"/>
        <v>0</v>
      </c>
    </row>
    <row r="54" spans="1:8" ht="21" customHeight="1" x14ac:dyDescent="0.25">
      <c r="A54" s="411">
        <v>329</v>
      </c>
      <c r="B54" s="446" t="s">
        <v>65</v>
      </c>
      <c r="C54" s="447">
        <f>C55</f>
        <v>5687.5</v>
      </c>
      <c r="D54" s="409">
        <f t="shared" si="4"/>
        <v>754.86097285818562</v>
      </c>
      <c r="E54" s="413">
        <f>E55+E56+E57</f>
        <v>8626.98</v>
      </c>
      <c r="F54" s="413">
        <f>F55+F56+F57</f>
        <v>2005.1</v>
      </c>
      <c r="G54" s="406">
        <f t="shared" si="0"/>
        <v>265.62507164835165</v>
      </c>
      <c r="H54" s="406">
        <f t="shared" si="1"/>
        <v>23.242200631043541</v>
      </c>
    </row>
    <row r="55" spans="1:8" ht="15.75" x14ac:dyDescent="0.25">
      <c r="A55" s="415">
        <v>3295</v>
      </c>
      <c r="B55" s="415" t="s">
        <v>64</v>
      </c>
      <c r="C55" s="409">
        <v>5687.5</v>
      </c>
      <c r="D55" s="409">
        <f t="shared" si="4"/>
        <v>754.86097285818562</v>
      </c>
      <c r="E55" s="416">
        <v>1990.84</v>
      </c>
      <c r="F55" s="416">
        <v>923.98</v>
      </c>
      <c r="G55" s="406">
        <f t="shared" si="0"/>
        <v>122.40399665934068</v>
      </c>
      <c r="H55" s="406">
        <f t="shared" si="1"/>
        <v>46.411564967551385</v>
      </c>
    </row>
    <row r="56" spans="1:8" ht="15.75" x14ac:dyDescent="0.25">
      <c r="A56" s="415">
        <v>3296</v>
      </c>
      <c r="B56" s="415" t="s">
        <v>77</v>
      </c>
      <c r="C56" s="409">
        <v>0</v>
      </c>
      <c r="D56" s="409">
        <f t="shared" si="4"/>
        <v>0</v>
      </c>
      <c r="E56" s="416">
        <v>6636.14</v>
      </c>
      <c r="F56" s="416">
        <v>1081.1199999999999</v>
      </c>
      <c r="G56" s="406" t="e">
        <f t="shared" si="0"/>
        <v>#DIV/0!</v>
      </c>
      <c r="H56" s="406">
        <f t="shared" si="1"/>
        <v>16.291398312874648</v>
      </c>
    </row>
    <row r="57" spans="1:8" ht="15.75" x14ac:dyDescent="0.25">
      <c r="A57" s="415">
        <v>3299</v>
      </c>
      <c r="B57" s="415" t="s">
        <v>276</v>
      </c>
      <c r="C57" s="409">
        <v>0</v>
      </c>
      <c r="D57" s="409">
        <f t="shared" si="4"/>
        <v>0</v>
      </c>
      <c r="E57" s="416">
        <v>0</v>
      </c>
      <c r="F57" s="417">
        <v>0</v>
      </c>
      <c r="G57" s="406" t="e">
        <f t="shared" si="0"/>
        <v>#DIV/0!</v>
      </c>
      <c r="H57" s="406" t="e">
        <f t="shared" si="1"/>
        <v>#DIV/0!</v>
      </c>
    </row>
    <row r="58" spans="1:8" ht="15.75" x14ac:dyDescent="0.25">
      <c r="A58" s="411">
        <v>343</v>
      </c>
      <c r="B58" s="411" t="s">
        <v>277</v>
      </c>
      <c r="C58" s="412">
        <f>C59</f>
        <v>0</v>
      </c>
      <c r="D58" s="409">
        <f t="shared" si="4"/>
        <v>0</v>
      </c>
      <c r="E58" s="413">
        <f>E59</f>
        <v>3981.68</v>
      </c>
      <c r="F58" s="413">
        <f>F59</f>
        <v>744.6</v>
      </c>
      <c r="G58" s="406" t="e">
        <f t="shared" si="0"/>
        <v>#DIV/0!</v>
      </c>
      <c r="H58" s="406">
        <f t="shared" si="1"/>
        <v>18.700648972293106</v>
      </c>
    </row>
    <row r="59" spans="1:8" ht="15.75" x14ac:dyDescent="0.25">
      <c r="A59" s="415">
        <v>3433</v>
      </c>
      <c r="B59" s="415" t="s">
        <v>278</v>
      </c>
      <c r="C59" s="409">
        <v>0</v>
      </c>
      <c r="D59" s="409">
        <f t="shared" si="4"/>
        <v>0</v>
      </c>
      <c r="E59" s="416">
        <v>3981.68</v>
      </c>
      <c r="F59" s="416">
        <v>744.6</v>
      </c>
      <c r="G59" s="406" t="e">
        <f t="shared" si="0"/>
        <v>#DIV/0!</v>
      </c>
      <c r="H59" s="406">
        <f t="shared" si="1"/>
        <v>18.700648972293106</v>
      </c>
    </row>
    <row r="60" spans="1:8" ht="15.75" x14ac:dyDescent="0.25">
      <c r="A60" s="411">
        <v>38</v>
      </c>
      <c r="B60" s="411" t="s">
        <v>279</v>
      </c>
      <c r="C60" s="412">
        <f>C61</f>
        <v>0</v>
      </c>
      <c r="D60" s="409">
        <f t="shared" si="4"/>
        <v>0</v>
      </c>
      <c r="E60" s="413">
        <f>E61</f>
        <v>0</v>
      </c>
      <c r="F60" s="413">
        <f>F61</f>
        <v>536.69000000000005</v>
      </c>
      <c r="G60" s="406" t="e">
        <f t="shared" si="0"/>
        <v>#DIV/0!</v>
      </c>
      <c r="H60" s="406" t="e">
        <f t="shared" si="1"/>
        <v>#DIV/0!</v>
      </c>
    </row>
    <row r="61" spans="1:8" ht="15.75" x14ac:dyDescent="0.25">
      <c r="A61" s="415">
        <v>3812</v>
      </c>
      <c r="B61" s="415" t="s">
        <v>197</v>
      </c>
      <c r="C61" s="409">
        <v>0</v>
      </c>
      <c r="D61" s="409">
        <f t="shared" si="4"/>
        <v>0</v>
      </c>
      <c r="E61" s="416">
        <v>0</v>
      </c>
      <c r="F61" s="416">
        <v>536.69000000000005</v>
      </c>
      <c r="G61" s="406" t="e">
        <f t="shared" si="0"/>
        <v>#DIV/0!</v>
      </c>
      <c r="H61" s="406" t="e">
        <f t="shared" si="1"/>
        <v>#DIV/0!</v>
      </c>
    </row>
    <row r="62" spans="1:8" ht="15.75" x14ac:dyDescent="0.25">
      <c r="A62" s="415"/>
      <c r="B62" s="415"/>
      <c r="C62" s="415"/>
      <c r="D62" s="415"/>
      <c r="E62" s="417"/>
      <c r="F62" s="417"/>
      <c r="G62" s="406"/>
      <c r="H62" s="406"/>
    </row>
    <row r="63" spans="1:8" ht="15.75" x14ac:dyDescent="0.25">
      <c r="A63" s="448"/>
      <c r="B63" s="448" t="s">
        <v>280</v>
      </c>
      <c r="C63" s="449">
        <f>C65+C66</f>
        <v>412296.04</v>
      </c>
      <c r="D63" s="450">
        <f>C63/7.5345</f>
        <v>54721.088327028992</v>
      </c>
      <c r="E63" s="451">
        <f>E66</f>
        <v>97202.44</v>
      </c>
      <c r="F63" s="451">
        <f>F66+F105</f>
        <v>53563.130000000005</v>
      </c>
      <c r="G63" s="452">
        <f t="shared" si="0"/>
        <v>97.883890173914864</v>
      </c>
      <c r="H63" s="452">
        <f t="shared" si="1"/>
        <v>55.104717535897251</v>
      </c>
    </row>
    <row r="64" spans="1:8" ht="15.75" x14ac:dyDescent="0.25">
      <c r="A64" s="415"/>
      <c r="B64" s="415"/>
      <c r="C64" s="415"/>
      <c r="D64" s="415"/>
      <c r="E64" s="417"/>
      <c r="F64" s="417"/>
      <c r="G64" s="406"/>
      <c r="H64" s="406"/>
    </row>
    <row r="65" spans="1:8" ht="15.75" x14ac:dyDescent="0.25">
      <c r="A65" s="415">
        <v>372</v>
      </c>
      <c r="B65" s="418" t="s">
        <v>260</v>
      </c>
      <c r="C65" s="415">
        <v>8500.56</v>
      </c>
      <c r="D65" s="409">
        <f>C65/7.5345</f>
        <v>1128.2181962970335</v>
      </c>
      <c r="E65" s="416">
        <v>0</v>
      </c>
      <c r="F65" s="416">
        <v>0</v>
      </c>
      <c r="G65" s="406">
        <f t="shared" si="0"/>
        <v>0</v>
      </c>
      <c r="H65" s="406" t="e">
        <f t="shared" si="1"/>
        <v>#DIV/0!</v>
      </c>
    </row>
    <row r="66" spans="1:8" ht="15.75" x14ac:dyDescent="0.25">
      <c r="A66" s="453"/>
      <c r="B66" s="441" t="s">
        <v>281</v>
      </c>
      <c r="C66" s="442">
        <f>C67</f>
        <v>403795.48</v>
      </c>
      <c r="D66" s="442">
        <f>C66/7.5345</f>
        <v>53592.870130731964</v>
      </c>
      <c r="E66" s="443">
        <f>E67</f>
        <v>97202.44</v>
      </c>
      <c r="F66" s="443">
        <f>F67+F107</f>
        <v>53263.130000000005</v>
      </c>
      <c r="G66" s="431">
        <f t="shared" si="0"/>
        <v>99.384731345927904</v>
      </c>
      <c r="H66" s="431">
        <f t="shared" si="1"/>
        <v>54.796083308196799</v>
      </c>
    </row>
    <row r="67" spans="1:8" ht="15.75" x14ac:dyDescent="0.25">
      <c r="A67" s="453" t="s">
        <v>156</v>
      </c>
      <c r="B67" s="441" t="s">
        <v>32</v>
      </c>
      <c r="C67" s="442">
        <f>C68+C97</f>
        <v>403795.48</v>
      </c>
      <c r="D67" s="442">
        <f t="shared" ref="D67:D68" si="5">C67/7.5345</f>
        <v>53592.870130731964</v>
      </c>
      <c r="E67" s="443">
        <f>E68+E97</f>
        <v>97202.44</v>
      </c>
      <c r="F67" s="443">
        <f>F68+F97</f>
        <v>52493.350000000006</v>
      </c>
      <c r="G67" s="431">
        <f t="shared" si="0"/>
        <v>97.948383566601606</v>
      </c>
      <c r="H67" s="431">
        <f t="shared" si="1"/>
        <v>54.004148455532608</v>
      </c>
    </row>
    <row r="68" spans="1:8" ht="15.75" x14ac:dyDescent="0.25">
      <c r="A68" s="453" t="s">
        <v>156</v>
      </c>
      <c r="B68" s="441" t="s">
        <v>282</v>
      </c>
      <c r="C68" s="442">
        <f>C69+C74+C80+C89+C95</f>
        <v>382158.92</v>
      </c>
      <c r="D68" s="442">
        <f t="shared" si="5"/>
        <v>50721.205123100401</v>
      </c>
      <c r="E68" s="443">
        <f>E69+E74+E80+E89+E95</f>
        <v>90116.400000000009</v>
      </c>
      <c r="F68" s="443">
        <f>F69+F74+F80+F89+F95</f>
        <v>50069.600000000006</v>
      </c>
      <c r="G68" s="431">
        <f t="shared" si="0"/>
        <v>98.715320108189559</v>
      </c>
      <c r="H68" s="431">
        <f t="shared" si="1"/>
        <v>55.561029956811417</v>
      </c>
    </row>
    <row r="69" spans="1:8" ht="15.75" x14ac:dyDescent="0.25">
      <c r="A69" s="411">
        <v>321</v>
      </c>
      <c r="B69" s="411" t="s">
        <v>283</v>
      </c>
      <c r="C69" s="412">
        <f>C70+C71+C72+C73</f>
        <v>213127.82</v>
      </c>
      <c r="D69" s="412">
        <f>C69/7.5345</f>
        <v>28286.922821686905</v>
      </c>
      <c r="E69" s="413">
        <f>E70+E71+E72+E73</f>
        <v>52093.69</v>
      </c>
      <c r="F69" s="413">
        <f>F70+F71+F72+F73</f>
        <v>32404.359999999997</v>
      </c>
      <c r="G69" s="406">
        <f t="shared" si="0"/>
        <v>114.55597416611307</v>
      </c>
      <c r="H69" s="406">
        <f t="shared" si="1"/>
        <v>62.20400205859864</v>
      </c>
    </row>
    <row r="70" spans="1:8" ht="15.75" x14ac:dyDescent="0.25">
      <c r="A70" s="415">
        <v>3211</v>
      </c>
      <c r="B70" s="415" t="s">
        <v>46</v>
      </c>
      <c r="C70" s="415">
        <v>23402.57</v>
      </c>
      <c r="D70" s="409">
        <f t="shared" ref="D70:D103" si="6">C70/7.5345</f>
        <v>3106.054814519875</v>
      </c>
      <c r="E70" s="416">
        <v>3981.68</v>
      </c>
      <c r="F70" s="416">
        <v>2783.87</v>
      </c>
      <c r="G70" s="406">
        <f t="shared" si="0"/>
        <v>89.627201264647439</v>
      </c>
      <c r="H70" s="406">
        <f t="shared" si="1"/>
        <v>69.916969721323667</v>
      </c>
    </row>
    <row r="71" spans="1:8" ht="15.75" x14ac:dyDescent="0.25">
      <c r="A71" s="415">
        <v>3212</v>
      </c>
      <c r="B71" s="415" t="s">
        <v>284</v>
      </c>
      <c r="C71" s="415">
        <v>187575.25</v>
      </c>
      <c r="D71" s="409">
        <f t="shared" si="6"/>
        <v>24895.513969075586</v>
      </c>
      <c r="E71" s="416">
        <v>47382.04</v>
      </c>
      <c r="F71" s="416">
        <v>29440.76</v>
      </c>
      <c r="G71" s="406">
        <f t="shared" si="0"/>
        <v>118.2572893918574</v>
      </c>
      <c r="H71" s="406">
        <f t="shared" si="1"/>
        <v>62.134851095478375</v>
      </c>
    </row>
    <row r="72" spans="1:8" ht="15.75" x14ac:dyDescent="0.25">
      <c r="A72" s="415">
        <v>3213</v>
      </c>
      <c r="B72" s="415" t="s">
        <v>285</v>
      </c>
      <c r="C72" s="409">
        <v>2150</v>
      </c>
      <c r="D72" s="409">
        <f t="shared" si="6"/>
        <v>285.354038091446</v>
      </c>
      <c r="E72" s="416">
        <v>663.61</v>
      </c>
      <c r="F72" s="416">
        <v>179.73</v>
      </c>
      <c r="G72" s="406">
        <f t="shared" si="0"/>
        <v>62.984915581395349</v>
      </c>
      <c r="H72" s="406">
        <f t="shared" si="1"/>
        <v>27.083678666686755</v>
      </c>
    </row>
    <row r="73" spans="1:8" ht="15.75" x14ac:dyDescent="0.25">
      <c r="A73" s="415">
        <v>3214</v>
      </c>
      <c r="B73" s="415" t="s">
        <v>286</v>
      </c>
      <c r="C73" s="409">
        <v>0</v>
      </c>
      <c r="D73" s="409">
        <f t="shared" si="6"/>
        <v>0</v>
      </c>
      <c r="E73" s="416">
        <v>66.36</v>
      </c>
      <c r="F73" s="416">
        <v>0</v>
      </c>
      <c r="G73" s="406" t="e">
        <f t="shared" ref="G73:G136" si="7">SUM(F73/D73*100)</f>
        <v>#DIV/0!</v>
      </c>
      <c r="H73" s="406">
        <f t="shared" ref="H73:H136" si="8">SUM(F73/E73*100)</f>
        <v>0</v>
      </c>
    </row>
    <row r="74" spans="1:8" ht="15.75" x14ac:dyDescent="0.25">
      <c r="A74" s="411">
        <v>322</v>
      </c>
      <c r="B74" s="411" t="s">
        <v>287</v>
      </c>
      <c r="C74" s="412">
        <f>C75+C76+C77+C78+C79</f>
        <v>133656.12</v>
      </c>
      <c r="D74" s="412">
        <f t="shared" si="6"/>
        <v>17739.215608202267</v>
      </c>
      <c r="E74" s="413">
        <f>E75+E76+E77+E78+E79</f>
        <v>23887.72</v>
      </c>
      <c r="F74" s="413">
        <f>F75+F76+F77+F78+F79</f>
        <v>12178.11</v>
      </c>
      <c r="G74" s="406">
        <f t="shared" si="7"/>
        <v>68.650780671322806</v>
      </c>
      <c r="H74" s="406">
        <f t="shared" si="8"/>
        <v>50.980629377772345</v>
      </c>
    </row>
    <row r="75" spans="1:8" ht="15.75" x14ac:dyDescent="0.25">
      <c r="A75" s="415">
        <v>3221</v>
      </c>
      <c r="B75" s="415" t="s">
        <v>288</v>
      </c>
      <c r="C75" s="415">
        <v>37167.760000000002</v>
      </c>
      <c r="D75" s="409">
        <f t="shared" si="6"/>
        <v>4933.0094896808014</v>
      </c>
      <c r="E75" s="416">
        <v>7363.73</v>
      </c>
      <c r="F75" s="416">
        <v>4224.1899999999996</v>
      </c>
      <c r="G75" s="406">
        <f t="shared" si="7"/>
        <v>85.631094139114111</v>
      </c>
      <c r="H75" s="406">
        <f t="shared" si="8"/>
        <v>57.364813756071989</v>
      </c>
    </row>
    <row r="76" spans="1:8" ht="15.75" x14ac:dyDescent="0.25">
      <c r="A76" s="415">
        <v>3222</v>
      </c>
      <c r="B76" s="415" t="s">
        <v>123</v>
      </c>
      <c r="C76" s="409">
        <v>0</v>
      </c>
      <c r="D76" s="409">
        <f t="shared" si="6"/>
        <v>0</v>
      </c>
      <c r="E76" s="416">
        <v>66.36</v>
      </c>
      <c r="F76" s="416">
        <v>60.66</v>
      </c>
      <c r="G76" s="406" t="e">
        <f t="shared" si="7"/>
        <v>#DIV/0!</v>
      </c>
      <c r="H76" s="406">
        <f t="shared" si="8"/>
        <v>91.410488245931276</v>
      </c>
    </row>
    <row r="77" spans="1:8" ht="15.75" x14ac:dyDescent="0.25">
      <c r="A77" s="415">
        <v>3223</v>
      </c>
      <c r="B77" s="415" t="s">
        <v>50</v>
      </c>
      <c r="C77" s="415">
        <v>94075.36</v>
      </c>
      <c r="D77" s="409">
        <f t="shared" si="6"/>
        <v>12485.945981816974</v>
      </c>
      <c r="E77" s="416">
        <v>15926.74</v>
      </c>
      <c r="F77" s="416">
        <v>7893.26</v>
      </c>
      <c r="G77" s="406">
        <f t="shared" si="7"/>
        <v>63.217156405247884</v>
      </c>
      <c r="H77" s="406">
        <f t="shared" si="8"/>
        <v>49.559796920148131</v>
      </c>
    </row>
    <row r="78" spans="1:8" ht="15.75" x14ac:dyDescent="0.25">
      <c r="A78" s="415">
        <v>3225</v>
      </c>
      <c r="B78" s="415" t="s">
        <v>289</v>
      </c>
      <c r="C78" s="409">
        <v>2413</v>
      </c>
      <c r="D78" s="409">
        <f t="shared" si="6"/>
        <v>320.26013670449265</v>
      </c>
      <c r="E78" s="416">
        <v>331.81</v>
      </c>
      <c r="F78" s="416">
        <v>0</v>
      </c>
      <c r="G78" s="406">
        <f t="shared" si="7"/>
        <v>0</v>
      </c>
      <c r="H78" s="406">
        <f t="shared" si="8"/>
        <v>0</v>
      </c>
    </row>
    <row r="79" spans="1:8" ht="15.75" x14ac:dyDescent="0.25">
      <c r="A79" s="415">
        <v>3227</v>
      </c>
      <c r="B79" s="415" t="s">
        <v>290</v>
      </c>
      <c r="C79" s="409">
        <v>0</v>
      </c>
      <c r="D79" s="409">
        <f t="shared" si="6"/>
        <v>0</v>
      </c>
      <c r="E79" s="416">
        <v>199.08</v>
      </c>
      <c r="F79" s="416">
        <v>0</v>
      </c>
      <c r="G79" s="406" t="e">
        <f t="shared" si="7"/>
        <v>#DIV/0!</v>
      </c>
      <c r="H79" s="406">
        <f t="shared" si="8"/>
        <v>0</v>
      </c>
    </row>
    <row r="80" spans="1:8" ht="15.75" x14ac:dyDescent="0.25">
      <c r="A80" s="411">
        <v>323</v>
      </c>
      <c r="B80" s="411" t="s">
        <v>291</v>
      </c>
      <c r="C80" s="412">
        <f>C81+C82+C83+C84+C85+C86+C87+C88</f>
        <v>30892.300000000003</v>
      </c>
      <c r="D80" s="412">
        <f t="shared" si="6"/>
        <v>4100.1128143871529</v>
      </c>
      <c r="E80" s="413">
        <f>E81+E82+E83+E84+E85+E86+E87+E88</f>
        <v>11945.050000000001</v>
      </c>
      <c r="F80" s="413">
        <f>F81+F82+F83+F84+F85+F86+F87+F88</f>
        <v>4782.12</v>
      </c>
      <c r="G80" s="406">
        <f t="shared" si="7"/>
        <v>116.63386390783464</v>
      </c>
      <c r="H80" s="406">
        <f t="shared" si="8"/>
        <v>40.034323841256416</v>
      </c>
    </row>
    <row r="81" spans="1:8" ht="15.75" x14ac:dyDescent="0.25">
      <c r="A81" s="415">
        <v>3231</v>
      </c>
      <c r="B81" s="415" t="s">
        <v>292</v>
      </c>
      <c r="C81" s="409">
        <v>5452.35</v>
      </c>
      <c r="D81" s="409">
        <f t="shared" si="6"/>
        <v>723.65120445948639</v>
      </c>
      <c r="E81" s="416">
        <v>1327.23</v>
      </c>
      <c r="F81" s="416">
        <v>960.51</v>
      </c>
      <c r="G81" s="406">
        <f t="shared" si="7"/>
        <v>132.73107183141212</v>
      </c>
      <c r="H81" s="406">
        <f t="shared" si="8"/>
        <v>72.369521484595737</v>
      </c>
    </row>
    <row r="82" spans="1:8" ht="15.75" x14ac:dyDescent="0.25">
      <c r="A82" s="415">
        <v>3233</v>
      </c>
      <c r="B82" s="415" t="s">
        <v>293</v>
      </c>
      <c r="C82" s="409">
        <v>480</v>
      </c>
      <c r="D82" s="409">
        <f t="shared" si="6"/>
        <v>63.706948039020503</v>
      </c>
      <c r="E82" s="416">
        <v>265.45</v>
      </c>
      <c r="F82" s="416">
        <v>72</v>
      </c>
      <c r="G82" s="406">
        <f t="shared" si="7"/>
        <v>113.01750000000001</v>
      </c>
      <c r="H82" s="406">
        <f t="shared" si="8"/>
        <v>27.123752119043136</v>
      </c>
    </row>
    <row r="83" spans="1:8" ht="15.75" x14ac:dyDescent="0.25">
      <c r="A83" s="415">
        <v>3234</v>
      </c>
      <c r="B83" s="415" t="s">
        <v>55</v>
      </c>
      <c r="C83" s="409">
        <v>13964.91</v>
      </c>
      <c r="D83" s="409">
        <f t="shared" si="6"/>
        <v>1853.4620744574954</v>
      </c>
      <c r="E83" s="416">
        <v>2919.9</v>
      </c>
      <c r="F83" s="416">
        <v>1891.52</v>
      </c>
      <c r="G83" s="406">
        <f t="shared" si="7"/>
        <v>102.05334255645042</v>
      </c>
      <c r="H83" s="406">
        <f t="shared" si="8"/>
        <v>64.780300695229286</v>
      </c>
    </row>
    <row r="84" spans="1:8" ht="15.75" x14ac:dyDescent="0.25">
      <c r="A84" s="415">
        <v>3235</v>
      </c>
      <c r="B84" s="415" t="s">
        <v>56</v>
      </c>
      <c r="C84" s="409">
        <v>3750</v>
      </c>
      <c r="D84" s="409">
        <f t="shared" si="6"/>
        <v>497.71053155484765</v>
      </c>
      <c r="E84" s="416">
        <v>1592.67</v>
      </c>
      <c r="F84" s="416">
        <v>796.38</v>
      </c>
      <c r="G84" s="406">
        <f t="shared" si="7"/>
        <v>160.00866960000002</v>
      </c>
      <c r="H84" s="406">
        <f t="shared" si="8"/>
        <v>50.002825444065621</v>
      </c>
    </row>
    <row r="85" spans="1:8" ht="15.75" x14ac:dyDescent="0.25">
      <c r="A85" s="415">
        <v>3236</v>
      </c>
      <c r="B85" s="415" t="s">
        <v>274</v>
      </c>
      <c r="C85" s="409">
        <v>410</v>
      </c>
      <c r="D85" s="409">
        <f t="shared" si="6"/>
        <v>54.416351449996682</v>
      </c>
      <c r="E85" s="416">
        <v>3318.07</v>
      </c>
      <c r="F85" s="416">
        <v>0</v>
      </c>
      <c r="G85" s="406">
        <f t="shared" si="7"/>
        <v>0</v>
      </c>
      <c r="H85" s="406">
        <f t="shared" si="8"/>
        <v>0</v>
      </c>
    </row>
    <row r="86" spans="1:8" ht="15.75" x14ac:dyDescent="0.25">
      <c r="A86" s="415">
        <v>3237</v>
      </c>
      <c r="B86" s="415" t="s">
        <v>275</v>
      </c>
      <c r="C86" s="409">
        <v>187.5</v>
      </c>
      <c r="D86" s="409">
        <f t="shared" si="6"/>
        <v>24.885526577742382</v>
      </c>
      <c r="E86" s="416">
        <v>66.36</v>
      </c>
      <c r="F86" s="416">
        <v>0</v>
      </c>
      <c r="G86" s="406">
        <f t="shared" si="7"/>
        <v>0</v>
      </c>
      <c r="H86" s="406">
        <f t="shared" si="8"/>
        <v>0</v>
      </c>
    </row>
    <row r="87" spans="1:8" ht="15.75" x14ac:dyDescent="0.25">
      <c r="A87" s="415">
        <v>3238</v>
      </c>
      <c r="B87" s="415" t="s">
        <v>59</v>
      </c>
      <c r="C87" s="409">
        <v>5950</v>
      </c>
      <c r="D87" s="409">
        <f t="shared" si="6"/>
        <v>789.70071006702494</v>
      </c>
      <c r="E87" s="416">
        <v>2256.29</v>
      </c>
      <c r="F87" s="416">
        <v>920.13</v>
      </c>
      <c r="G87" s="406">
        <f t="shared" si="7"/>
        <v>116.51629386554623</v>
      </c>
      <c r="H87" s="406">
        <f t="shared" si="8"/>
        <v>40.780662060284804</v>
      </c>
    </row>
    <row r="88" spans="1:8" ht="15.75" x14ac:dyDescent="0.25">
      <c r="A88" s="415">
        <v>3239</v>
      </c>
      <c r="B88" s="415" t="s">
        <v>60</v>
      </c>
      <c r="C88" s="409">
        <v>697.54</v>
      </c>
      <c r="D88" s="409">
        <f t="shared" si="6"/>
        <v>92.579467781538241</v>
      </c>
      <c r="E88" s="416">
        <v>199.08</v>
      </c>
      <c r="F88" s="416">
        <v>141.58000000000001</v>
      </c>
      <c r="G88" s="406">
        <f t="shared" si="7"/>
        <v>152.92807724288218</v>
      </c>
      <c r="H88" s="406">
        <f t="shared" si="8"/>
        <v>71.117138838657823</v>
      </c>
    </row>
    <row r="89" spans="1:8" ht="15.75" x14ac:dyDescent="0.25">
      <c r="A89" s="411">
        <v>329</v>
      </c>
      <c r="B89" s="411" t="s">
        <v>294</v>
      </c>
      <c r="C89" s="412">
        <f>C90+C91+C92+C93+C94</f>
        <v>1999.27</v>
      </c>
      <c r="D89" s="412">
        <f t="shared" si="6"/>
        <v>265.3487291791094</v>
      </c>
      <c r="E89" s="413">
        <f>E90+E91+E92+E93+E94</f>
        <v>1659.0299999999997</v>
      </c>
      <c r="F89" s="413">
        <f>F90+F91+F92+F93+F94</f>
        <v>360.78999999999996</v>
      </c>
      <c r="G89" s="406">
        <f t="shared" si="7"/>
        <v>135.96824115802269</v>
      </c>
      <c r="H89" s="406">
        <f t="shared" si="8"/>
        <v>21.747044960006754</v>
      </c>
    </row>
    <row r="90" spans="1:8" ht="15.75" x14ac:dyDescent="0.25">
      <c r="A90" s="415">
        <v>3292</v>
      </c>
      <c r="B90" s="415" t="s">
        <v>61</v>
      </c>
      <c r="C90" s="409">
        <v>538.15</v>
      </c>
      <c r="D90" s="409">
        <f t="shared" si="6"/>
        <v>71.424779348331001</v>
      </c>
      <c r="E90" s="416">
        <v>1327.23</v>
      </c>
      <c r="F90" s="416">
        <v>84.16</v>
      </c>
      <c r="G90" s="406">
        <f t="shared" si="7"/>
        <v>117.83025550497075</v>
      </c>
      <c r="H90" s="406">
        <f t="shared" si="8"/>
        <v>6.341026046728901</v>
      </c>
    </row>
    <row r="91" spans="1:8" ht="15.75" x14ac:dyDescent="0.25">
      <c r="A91" s="415">
        <v>3293</v>
      </c>
      <c r="B91" s="415" t="s">
        <v>62</v>
      </c>
      <c r="C91" s="409">
        <v>761.12</v>
      </c>
      <c r="D91" s="409">
        <f t="shared" si="6"/>
        <v>101.01798394054018</v>
      </c>
      <c r="E91" s="416">
        <v>132.72</v>
      </c>
      <c r="F91" s="416">
        <v>132.29</v>
      </c>
      <c r="G91" s="406">
        <f t="shared" si="7"/>
        <v>130.95687999264243</v>
      </c>
      <c r="H91" s="406">
        <f t="shared" si="8"/>
        <v>99.676009644364072</v>
      </c>
    </row>
    <row r="92" spans="1:8" ht="15.75" x14ac:dyDescent="0.25">
      <c r="A92" s="415">
        <v>3294</v>
      </c>
      <c r="B92" s="415" t="s">
        <v>295</v>
      </c>
      <c r="C92" s="409">
        <v>250</v>
      </c>
      <c r="D92" s="409">
        <f t="shared" si="6"/>
        <v>33.180702103656515</v>
      </c>
      <c r="E92" s="416">
        <v>66.36</v>
      </c>
      <c r="F92" s="416">
        <v>48.27</v>
      </c>
      <c r="G92" s="406">
        <f t="shared" si="7"/>
        <v>145.47612599999999</v>
      </c>
      <c r="H92" s="406">
        <f t="shared" si="8"/>
        <v>72.739602169981922</v>
      </c>
    </row>
    <row r="93" spans="1:8" ht="15.75" x14ac:dyDescent="0.25">
      <c r="A93" s="415">
        <v>3295</v>
      </c>
      <c r="B93" s="415" t="s">
        <v>64</v>
      </c>
      <c r="C93" s="409">
        <v>150</v>
      </c>
      <c r="D93" s="409">
        <f t="shared" si="6"/>
        <v>19.908421262193908</v>
      </c>
      <c r="E93" s="416">
        <v>66.36</v>
      </c>
      <c r="F93" s="416">
        <v>36.159999999999997</v>
      </c>
      <c r="G93" s="406">
        <f t="shared" si="7"/>
        <v>181.63167999999999</v>
      </c>
      <c r="H93" s="406">
        <f t="shared" si="8"/>
        <v>54.490657022302592</v>
      </c>
    </row>
    <row r="94" spans="1:8" ht="15.75" x14ac:dyDescent="0.25">
      <c r="A94" s="415">
        <v>3299</v>
      </c>
      <c r="B94" s="415" t="s">
        <v>294</v>
      </c>
      <c r="C94" s="409">
        <v>300</v>
      </c>
      <c r="D94" s="409">
        <f t="shared" si="6"/>
        <v>39.816842524387816</v>
      </c>
      <c r="E94" s="416">
        <v>66.36</v>
      </c>
      <c r="F94" s="416">
        <v>59.91</v>
      </c>
      <c r="G94" s="406">
        <f t="shared" si="7"/>
        <v>150.463965</v>
      </c>
      <c r="H94" s="406">
        <f t="shared" si="8"/>
        <v>90.28028933092223</v>
      </c>
    </row>
    <row r="95" spans="1:8" ht="15.75" x14ac:dyDescent="0.25">
      <c r="A95" s="411">
        <v>343</v>
      </c>
      <c r="B95" s="411" t="s">
        <v>277</v>
      </c>
      <c r="C95" s="411">
        <f>C96</f>
        <v>2483.41</v>
      </c>
      <c r="D95" s="412">
        <f t="shared" si="6"/>
        <v>329.60514964496645</v>
      </c>
      <c r="E95" s="413">
        <f>E96</f>
        <v>530.91</v>
      </c>
      <c r="F95" s="413">
        <f>F96</f>
        <v>344.22</v>
      </c>
      <c r="G95" s="406">
        <f t="shared" si="7"/>
        <v>104.43404794214408</v>
      </c>
      <c r="H95" s="406">
        <f t="shared" si="8"/>
        <v>64.835847883822126</v>
      </c>
    </row>
    <row r="96" spans="1:8" ht="15.75" x14ac:dyDescent="0.25">
      <c r="A96" s="415">
        <v>3431</v>
      </c>
      <c r="B96" s="415" t="s">
        <v>296</v>
      </c>
      <c r="C96" s="415">
        <v>2483.41</v>
      </c>
      <c r="D96" s="409">
        <f t="shared" si="6"/>
        <v>329.60514964496645</v>
      </c>
      <c r="E96" s="416">
        <v>530.91</v>
      </c>
      <c r="F96" s="416">
        <v>344.22</v>
      </c>
      <c r="G96" s="406">
        <f t="shared" si="7"/>
        <v>104.43404794214408</v>
      </c>
      <c r="H96" s="406">
        <f t="shared" si="8"/>
        <v>64.835847883822126</v>
      </c>
    </row>
    <row r="97" spans="1:8" ht="15.75" x14ac:dyDescent="0.25">
      <c r="A97" s="441"/>
      <c r="B97" s="441" t="s">
        <v>297</v>
      </c>
      <c r="C97" s="442">
        <f>C98</f>
        <v>21636.559999999998</v>
      </c>
      <c r="D97" s="454">
        <f t="shared" si="6"/>
        <v>2871.6650076315609</v>
      </c>
      <c r="E97" s="443">
        <f>E98</f>
        <v>7086.04</v>
      </c>
      <c r="F97" s="443">
        <f>F98</f>
        <v>2423.75</v>
      </c>
      <c r="G97" s="431">
        <f t="shared" si="7"/>
        <v>84.402254216936541</v>
      </c>
      <c r="H97" s="431">
        <f t="shared" si="8"/>
        <v>34.204576886385063</v>
      </c>
    </row>
    <row r="98" spans="1:8" ht="15.75" x14ac:dyDescent="0.25">
      <c r="A98" s="411">
        <v>32</v>
      </c>
      <c r="B98" s="411" t="s">
        <v>32</v>
      </c>
      <c r="C98" s="412">
        <f>C99+C101</f>
        <v>21636.559999999998</v>
      </c>
      <c r="D98" s="409">
        <f t="shared" si="6"/>
        <v>2871.6650076315609</v>
      </c>
      <c r="E98" s="413">
        <f>E99+E101</f>
        <v>7086.04</v>
      </c>
      <c r="F98" s="413">
        <f>F99+F101</f>
        <v>2423.75</v>
      </c>
      <c r="G98" s="406">
        <f t="shared" si="7"/>
        <v>84.402254216936541</v>
      </c>
      <c r="H98" s="406">
        <f t="shared" si="8"/>
        <v>34.204576886385063</v>
      </c>
    </row>
    <row r="99" spans="1:8" ht="15.75" x14ac:dyDescent="0.25">
      <c r="A99" s="411">
        <v>322</v>
      </c>
      <c r="B99" s="411" t="s">
        <v>298</v>
      </c>
      <c r="C99" s="412">
        <f>C100</f>
        <v>11269.8</v>
      </c>
      <c r="D99" s="409">
        <f t="shared" si="6"/>
        <v>1495.7595062711525</v>
      </c>
      <c r="E99" s="413">
        <f>E100</f>
        <v>3369.8</v>
      </c>
      <c r="F99" s="413">
        <f>F100</f>
        <v>1100.99</v>
      </c>
      <c r="G99" s="406">
        <f t="shared" si="7"/>
        <v>73.607421205345275</v>
      </c>
      <c r="H99" s="406">
        <f t="shared" si="8"/>
        <v>32.672265416345184</v>
      </c>
    </row>
    <row r="100" spans="1:8" ht="15.75" x14ac:dyDescent="0.25">
      <c r="A100" s="415">
        <v>3224</v>
      </c>
      <c r="B100" s="415" t="s">
        <v>299</v>
      </c>
      <c r="C100" s="409">
        <v>11269.8</v>
      </c>
      <c r="D100" s="409">
        <f t="shared" si="6"/>
        <v>1495.7595062711525</v>
      </c>
      <c r="E100" s="416">
        <v>3369.8</v>
      </c>
      <c r="F100" s="416">
        <v>1100.99</v>
      </c>
      <c r="G100" s="406">
        <f t="shared" si="7"/>
        <v>73.607421205345275</v>
      </c>
      <c r="H100" s="406">
        <f t="shared" si="8"/>
        <v>32.672265416345184</v>
      </c>
    </row>
    <row r="101" spans="1:8" ht="15.75" x14ac:dyDescent="0.25">
      <c r="A101" s="411">
        <v>323</v>
      </c>
      <c r="B101" s="411" t="s">
        <v>291</v>
      </c>
      <c r="C101" s="411">
        <f>C102+C103</f>
        <v>10366.76</v>
      </c>
      <c r="D101" s="409">
        <f t="shared" si="6"/>
        <v>1375.9055013604088</v>
      </c>
      <c r="E101" s="413">
        <f>E102+E103</f>
        <v>3716.24</v>
      </c>
      <c r="F101" s="413">
        <f>F102+F103</f>
        <v>1322.76</v>
      </c>
      <c r="G101" s="406">
        <f t="shared" si="7"/>
        <v>96.137416319081368</v>
      </c>
      <c r="H101" s="406">
        <f t="shared" si="8"/>
        <v>35.594041289044839</v>
      </c>
    </row>
    <row r="102" spans="1:8" ht="15.75" x14ac:dyDescent="0.25">
      <c r="A102" s="415">
        <v>3232</v>
      </c>
      <c r="B102" s="415" t="s">
        <v>300</v>
      </c>
      <c r="C102" s="415">
        <v>8554.26</v>
      </c>
      <c r="D102" s="409">
        <f t="shared" si="6"/>
        <v>1135.345411108899</v>
      </c>
      <c r="E102" s="416">
        <v>2654.46</v>
      </c>
      <c r="F102" s="416">
        <v>1185.26</v>
      </c>
      <c r="G102" s="406">
        <f t="shared" si="7"/>
        <v>104.39642318564084</v>
      </c>
      <c r="H102" s="406">
        <f t="shared" si="8"/>
        <v>44.651642895353476</v>
      </c>
    </row>
    <row r="103" spans="1:8" ht="15.75" x14ac:dyDescent="0.25">
      <c r="A103" s="415">
        <v>3237</v>
      </c>
      <c r="B103" s="415" t="s">
        <v>275</v>
      </c>
      <c r="C103" s="409">
        <v>1812.5</v>
      </c>
      <c r="D103" s="409">
        <f t="shared" si="6"/>
        <v>240.56009025150971</v>
      </c>
      <c r="E103" s="416">
        <v>1061.78</v>
      </c>
      <c r="F103" s="416">
        <v>137.5</v>
      </c>
      <c r="G103" s="406">
        <f t="shared" si="7"/>
        <v>57.158275862068976</v>
      </c>
      <c r="H103" s="406">
        <f t="shared" si="8"/>
        <v>12.949951967450884</v>
      </c>
    </row>
    <row r="104" spans="1:8" ht="15.75" x14ac:dyDescent="0.25">
      <c r="A104" s="415"/>
      <c r="B104" s="415"/>
      <c r="C104" s="415"/>
      <c r="D104" s="415"/>
      <c r="E104" s="416"/>
      <c r="F104" s="416"/>
      <c r="G104" s="406"/>
      <c r="H104" s="406"/>
    </row>
    <row r="105" spans="1:8" ht="15.75" x14ac:dyDescent="0.25">
      <c r="A105" s="455">
        <v>45</v>
      </c>
      <c r="B105" s="455" t="s">
        <v>301</v>
      </c>
      <c r="C105" s="456">
        <v>0</v>
      </c>
      <c r="D105" s="456">
        <v>0</v>
      </c>
      <c r="E105" s="457">
        <f>E106</f>
        <v>0</v>
      </c>
      <c r="F105" s="458">
        <f>F106</f>
        <v>300</v>
      </c>
      <c r="G105" s="459" t="e">
        <f t="shared" si="7"/>
        <v>#DIV/0!</v>
      </c>
      <c r="H105" s="459" t="e">
        <f t="shared" si="8"/>
        <v>#DIV/0!</v>
      </c>
    </row>
    <row r="106" spans="1:8" ht="15.75" x14ac:dyDescent="0.25">
      <c r="A106" s="415">
        <v>4511</v>
      </c>
      <c r="B106" s="415" t="s">
        <v>302</v>
      </c>
      <c r="C106" s="409">
        <v>0</v>
      </c>
      <c r="D106" s="409">
        <v>0</v>
      </c>
      <c r="E106" s="416">
        <v>0</v>
      </c>
      <c r="F106" s="460">
        <v>300</v>
      </c>
      <c r="G106" s="406" t="e">
        <f t="shared" si="7"/>
        <v>#DIV/0!</v>
      </c>
      <c r="H106" s="406" t="e">
        <f t="shared" si="8"/>
        <v>#DIV/0!</v>
      </c>
    </row>
    <row r="107" spans="1:8" ht="15.75" x14ac:dyDescent="0.25">
      <c r="A107" s="461"/>
      <c r="B107" s="461" t="s">
        <v>303</v>
      </c>
      <c r="C107" s="462">
        <v>0</v>
      </c>
      <c r="D107" s="462">
        <v>0</v>
      </c>
      <c r="E107" s="463">
        <f>E108+E112</f>
        <v>519.34</v>
      </c>
      <c r="F107" s="463">
        <f>F108+F112</f>
        <v>769.78</v>
      </c>
      <c r="G107" s="464" t="e">
        <f t="shared" si="7"/>
        <v>#DIV/0!</v>
      </c>
      <c r="H107" s="464">
        <f t="shared" si="8"/>
        <v>148.22274425232024</v>
      </c>
    </row>
    <row r="108" spans="1:8" ht="15.75" x14ac:dyDescent="0.25">
      <c r="A108" s="455"/>
      <c r="B108" s="455" t="s">
        <v>304</v>
      </c>
      <c r="C108" s="456">
        <v>0</v>
      </c>
      <c r="D108" s="456">
        <v>0</v>
      </c>
      <c r="E108" s="457">
        <f t="shared" ref="E108:F110" si="9">E109</f>
        <v>0</v>
      </c>
      <c r="F108" s="457">
        <f t="shared" si="9"/>
        <v>238.9</v>
      </c>
      <c r="G108" s="459" t="e">
        <f t="shared" si="7"/>
        <v>#DIV/0!</v>
      </c>
      <c r="H108" s="459" t="e">
        <f t="shared" si="8"/>
        <v>#DIV/0!</v>
      </c>
    </row>
    <row r="109" spans="1:8" ht="15.75" x14ac:dyDescent="0.25">
      <c r="A109" s="411">
        <v>32</v>
      </c>
      <c r="B109" s="411" t="s">
        <v>32</v>
      </c>
      <c r="C109" s="409">
        <v>0</v>
      </c>
      <c r="D109" s="409">
        <v>0</v>
      </c>
      <c r="E109" s="413">
        <f t="shared" si="9"/>
        <v>0</v>
      </c>
      <c r="F109" s="413">
        <f t="shared" si="9"/>
        <v>238.9</v>
      </c>
      <c r="G109" s="406" t="e">
        <f t="shared" si="7"/>
        <v>#DIV/0!</v>
      </c>
      <c r="H109" s="406" t="e">
        <f t="shared" si="8"/>
        <v>#DIV/0!</v>
      </c>
    </row>
    <row r="110" spans="1:8" ht="15.75" x14ac:dyDescent="0.25">
      <c r="A110" s="411">
        <v>329</v>
      </c>
      <c r="B110" s="411" t="s">
        <v>294</v>
      </c>
      <c r="C110" s="409">
        <v>0</v>
      </c>
      <c r="D110" s="409">
        <v>0</v>
      </c>
      <c r="E110" s="413">
        <f t="shared" si="9"/>
        <v>0</v>
      </c>
      <c r="F110" s="413">
        <f t="shared" si="9"/>
        <v>238.9</v>
      </c>
      <c r="G110" s="406" t="e">
        <f t="shared" si="7"/>
        <v>#DIV/0!</v>
      </c>
      <c r="H110" s="406" t="e">
        <f t="shared" si="8"/>
        <v>#DIV/0!</v>
      </c>
    </row>
    <row r="111" spans="1:8" ht="15.75" x14ac:dyDescent="0.25">
      <c r="A111" s="415">
        <v>3299</v>
      </c>
      <c r="B111" s="415" t="s">
        <v>294</v>
      </c>
      <c r="C111" s="409">
        <v>0</v>
      </c>
      <c r="D111" s="409">
        <v>0</v>
      </c>
      <c r="E111" s="416">
        <v>0</v>
      </c>
      <c r="F111" s="416">
        <v>238.9</v>
      </c>
      <c r="G111" s="406" t="e">
        <f t="shared" si="7"/>
        <v>#DIV/0!</v>
      </c>
      <c r="H111" s="406" t="e">
        <f t="shared" si="8"/>
        <v>#DIV/0!</v>
      </c>
    </row>
    <row r="112" spans="1:8" ht="15.75" x14ac:dyDescent="0.25">
      <c r="A112" s="455"/>
      <c r="B112" s="455" t="s">
        <v>305</v>
      </c>
      <c r="C112" s="456">
        <v>0</v>
      </c>
      <c r="D112" s="456">
        <v>0</v>
      </c>
      <c r="E112" s="457">
        <f t="shared" ref="E112:F114" si="10">E113</f>
        <v>519.34</v>
      </c>
      <c r="F112" s="457">
        <f t="shared" si="10"/>
        <v>530.88</v>
      </c>
      <c r="G112" s="459" t="e">
        <f t="shared" si="7"/>
        <v>#DIV/0!</v>
      </c>
      <c r="H112" s="459">
        <f t="shared" si="8"/>
        <v>102.22205106481303</v>
      </c>
    </row>
    <row r="113" spans="1:8" ht="15.75" x14ac:dyDescent="0.25">
      <c r="A113" s="411">
        <v>32</v>
      </c>
      <c r="B113" s="411" t="s">
        <v>32</v>
      </c>
      <c r="C113" s="409">
        <v>0</v>
      </c>
      <c r="D113" s="409">
        <v>0</v>
      </c>
      <c r="E113" s="413">
        <f t="shared" si="10"/>
        <v>519.34</v>
      </c>
      <c r="F113" s="413">
        <f t="shared" si="10"/>
        <v>530.88</v>
      </c>
      <c r="G113" s="406" t="e">
        <f t="shared" si="7"/>
        <v>#DIV/0!</v>
      </c>
      <c r="H113" s="406">
        <f t="shared" si="8"/>
        <v>102.22205106481303</v>
      </c>
    </row>
    <row r="114" spans="1:8" ht="15.75" x14ac:dyDescent="0.25">
      <c r="A114" s="411">
        <v>323</v>
      </c>
      <c r="B114" s="411" t="s">
        <v>291</v>
      </c>
      <c r="C114" s="409">
        <v>0</v>
      </c>
      <c r="D114" s="409">
        <v>0</v>
      </c>
      <c r="E114" s="413">
        <f t="shared" si="10"/>
        <v>519.34</v>
      </c>
      <c r="F114" s="413">
        <f t="shared" si="10"/>
        <v>530.88</v>
      </c>
      <c r="G114" s="406" t="e">
        <f t="shared" si="7"/>
        <v>#DIV/0!</v>
      </c>
      <c r="H114" s="406">
        <f t="shared" si="8"/>
        <v>102.22205106481303</v>
      </c>
    </row>
    <row r="115" spans="1:8" ht="15.75" x14ac:dyDescent="0.25">
      <c r="A115" s="415">
        <v>3237</v>
      </c>
      <c r="B115" s="415" t="s">
        <v>275</v>
      </c>
      <c r="C115" s="409">
        <v>0</v>
      </c>
      <c r="D115" s="409">
        <v>0</v>
      </c>
      <c r="E115" s="416">
        <v>519.34</v>
      </c>
      <c r="F115" s="416">
        <v>530.88</v>
      </c>
      <c r="G115" s="406" t="e">
        <f t="shared" si="7"/>
        <v>#DIV/0!</v>
      </c>
      <c r="H115" s="406">
        <f t="shared" si="8"/>
        <v>102.22205106481303</v>
      </c>
    </row>
    <row r="116" spans="1:8" ht="15.75" x14ac:dyDescent="0.25">
      <c r="A116" s="415"/>
      <c r="B116" s="415"/>
      <c r="C116" s="415"/>
      <c r="D116" s="415"/>
      <c r="E116" s="423"/>
      <c r="F116" s="423"/>
      <c r="G116" s="406"/>
      <c r="H116" s="406"/>
    </row>
    <row r="117" spans="1:8" ht="15.75" x14ac:dyDescent="0.25">
      <c r="A117" s="441">
        <v>3</v>
      </c>
      <c r="B117" s="441" t="s">
        <v>306</v>
      </c>
      <c r="C117" s="442">
        <f>SUM(C118:C130)</f>
        <v>35400.120000000003</v>
      </c>
      <c r="D117" s="442">
        <f>C117/7.5345</f>
        <v>4698.4033446147723</v>
      </c>
      <c r="E117" s="443">
        <f>SUM(E118:E130)</f>
        <v>26811.33</v>
      </c>
      <c r="F117" s="443">
        <f>SUM(F118:F130)</f>
        <v>6027.51</v>
      </c>
      <c r="G117" s="431">
        <f t="shared" si="7"/>
        <v>128.28847499669493</v>
      </c>
      <c r="H117" s="431">
        <f t="shared" si="8"/>
        <v>22.481204774250287</v>
      </c>
    </row>
    <row r="118" spans="1:8" ht="15.75" x14ac:dyDescent="0.25">
      <c r="A118" s="415">
        <v>3211</v>
      </c>
      <c r="B118" s="411" t="s">
        <v>46</v>
      </c>
      <c r="C118" s="409">
        <v>0</v>
      </c>
      <c r="D118" s="409">
        <f>C118/7.5345</f>
        <v>0</v>
      </c>
      <c r="E118" s="416">
        <v>399.49</v>
      </c>
      <c r="F118" s="416">
        <v>909.24</v>
      </c>
      <c r="G118" s="406" t="e">
        <f t="shared" si="7"/>
        <v>#DIV/0!</v>
      </c>
      <c r="H118" s="406">
        <f t="shared" si="8"/>
        <v>227.60019024255925</v>
      </c>
    </row>
    <row r="119" spans="1:8" ht="15.75" x14ac:dyDescent="0.25">
      <c r="A119" s="415">
        <v>3221</v>
      </c>
      <c r="B119" s="411" t="s">
        <v>288</v>
      </c>
      <c r="C119" s="409">
        <v>0</v>
      </c>
      <c r="D119" s="409">
        <f t="shared" ref="D119:D130" si="11">C119/7.5345</f>
        <v>0</v>
      </c>
      <c r="E119" s="416">
        <v>331.81</v>
      </c>
      <c r="F119" s="416">
        <v>0</v>
      </c>
      <c r="G119" s="406" t="e">
        <f t="shared" si="7"/>
        <v>#DIV/0!</v>
      </c>
      <c r="H119" s="406">
        <f t="shared" si="8"/>
        <v>0</v>
      </c>
    </row>
    <row r="120" spans="1:8" ht="15.75" x14ac:dyDescent="0.25">
      <c r="A120" s="415">
        <v>3224</v>
      </c>
      <c r="B120" s="411" t="s">
        <v>307</v>
      </c>
      <c r="C120" s="409">
        <v>0</v>
      </c>
      <c r="D120" s="409">
        <f t="shared" si="11"/>
        <v>0</v>
      </c>
      <c r="E120" s="416">
        <v>265.45</v>
      </c>
      <c r="F120" s="416">
        <v>0</v>
      </c>
      <c r="G120" s="406" t="e">
        <f t="shared" si="7"/>
        <v>#DIV/0!</v>
      </c>
      <c r="H120" s="406">
        <f t="shared" si="8"/>
        <v>0</v>
      </c>
    </row>
    <row r="121" spans="1:8" ht="15.75" x14ac:dyDescent="0.25">
      <c r="A121" s="415">
        <v>3232</v>
      </c>
      <c r="B121" s="411" t="s">
        <v>300</v>
      </c>
      <c r="C121" s="409">
        <v>1789</v>
      </c>
      <c r="D121" s="409">
        <f t="shared" si="11"/>
        <v>237.44110425376599</v>
      </c>
      <c r="E121" s="416">
        <v>132.72</v>
      </c>
      <c r="F121" s="416">
        <v>0</v>
      </c>
      <c r="G121" s="406">
        <f t="shared" si="7"/>
        <v>0</v>
      </c>
      <c r="H121" s="406">
        <f t="shared" si="8"/>
        <v>0</v>
      </c>
    </row>
    <row r="122" spans="1:8" ht="15.75" x14ac:dyDescent="0.25">
      <c r="A122" s="415">
        <v>3233</v>
      </c>
      <c r="B122" s="411" t="s">
        <v>54</v>
      </c>
      <c r="C122" s="409">
        <v>0</v>
      </c>
      <c r="D122" s="409">
        <f t="shared" si="11"/>
        <v>0</v>
      </c>
      <c r="E122" s="416">
        <v>0</v>
      </c>
      <c r="F122" s="416">
        <v>787.98</v>
      </c>
      <c r="G122" s="406" t="e">
        <f t="shared" si="7"/>
        <v>#DIV/0!</v>
      </c>
      <c r="H122" s="406" t="e">
        <f t="shared" si="8"/>
        <v>#DIV/0!</v>
      </c>
    </row>
    <row r="123" spans="1:8" ht="15.75" x14ac:dyDescent="0.25">
      <c r="A123" s="415">
        <v>3237</v>
      </c>
      <c r="B123" s="411" t="s">
        <v>275</v>
      </c>
      <c r="C123" s="409">
        <v>0</v>
      </c>
      <c r="D123" s="409">
        <f t="shared" si="11"/>
        <v>0</v>
      </c>
      <c r="E123" s="416">
        <v>132.72</v>
      </c>
      <c r="F123" s="416">
        <v>0</v>
      </c>
      <c r="G123" s="406" t="e">
        <f t="shared" si="7"/>
        <v>#DIV/0!</v>
      </c>
      <c r="H123" s="406">
        <f t="shared" si="8"/>
        <v>0</v>
      </c>
    </row>
    <row r="124" spans="1:8" ht="15.75" x14ac:dyDescent="0.25">
      <c r="A124" s="415">
        <v>3292</v>
      </c>
      <c r="B124" s="411" t="s">
        <v>61</v>
      </c>
      <c r="C124" s="409">
        <v>0</v>
      </c>
      <c r="D124" s="409">
        <f t="shared" si="11"/>
        <v>0</v>
      </c>
      <c r="E124" s="416">
        <v>1194.5</v>
      </c>
      <c r="F124" s="416">
        <v>0</v>
      </c>
      <c r="G124" s="406" t="e">
        <f t="shared" si="7"/>
        <v>#DIV/0!</v>
      </c>
      <c r="H124" s="406">
        <f t="shared" si="8"/>
        <v>0</v>
      </c>
    </row>
    <row r="125" spans="1:8" ht="15.75" x14ac:dyDescent="0.25">
      <c r="A125" s="415">
        <v>3293</v>
      </c>
      <c r="B125" s="411" t="s">
        <v>62</v>
      </c>
      <c r="C125" s="409">
        <v>0</v>
      </c>
      <c r="D125" s="409">
        <f t="shared" si="11"/>
        <v>0</v>
      </c>
      <c r="E125" s="416">
        <v>199.08</v>
      </c>
      <c r="F125" s="416">
        <v>0</v>
      </c>
      <c r="G125" s="406" t="e">
        <f t="shared" si="7"/>
        <v>#DIV/0!</v>
      </c>
      <c r="H125" s="406">
        <f t="shared" si="8"/>
        <v>0</v>
      </c>
    </row>
    <row r="126" spans="1:8" ht="15.75" x14ac:dyDescent="0.25">
      <c r="A126" s="415">
        <v>3295</v>
      </c>
      <c r="B126" s="411" t="s">
        <v>64</v>
      </c>
      <c r="C126" s="409">
        <v>0</v>
      </c>
      <c r="D126" s="409">
        <f t="shared" si="11"/>
        <v>0</v>
      </c>
      <c r="E126" s="416">
        <v>0</v>
      </c>
      <c r="F126" s="416">
        <v>277.39</v>
      </c>
      <c r="G126" s="406" t="e">
        <f t="shared" si="7"/>
        <v>#DIV/0!</v>
      </c>
      <c r="H126" s="406" t="e">
        <f t="shared" si="8"/>
        <v>#DIV/0!</v>
      </c>
    </row>
    <row r="127" spans="1:8" ht="15.75" x14ac:dyDescent="0.25">
      <c r="A127" s="415">
        <v>3296</v>
      </c>
      <c r="B127" s="411" t="s">
        <v>77</v>
      </c>
      <c r="C127" s="409">
        <v>0</v>
      </c>
      <c r="D127" s="409">
        <f t="shared" si="11"/>
        <v>0</v>
      </c>
      <c r="E127" s="416">
        <v>0</v>
      </c>
      <c r="F127" s="416">
        <v>0</v>
      </c>
      <c r="G127" s="406" t="e">
        <f t="shared" si="7"/>
        <v>#DIV/0!</v>
      </c>
      <c r="H127" s="406" t="e">
        <f t="shared" si="8"/>
        <v>#DIV/0!</v>
      </c>
    </row>
    <row r="128" spans="1:8" ht="15.75" x14ac:dyDescent="0.25">
      <c r="A128" s="415">
        <v>3299</v>
      </c>
      <c r="B128" s="411" t="s">
        <v>294</v>
      </c>
      <c r="C128" s="409">
        <v>33611.120000000003</v>
      </c>
      <c r="D128" s="409">
        <f t="shared" si="11"/>
        <v>4460.9622403610065</v>
      </c>
      <c r="E128" s="416">
        <v>5441.64</v>
      </c>
      <c r="F128" s="416">
        <v>4052.9</v>
      </c>
      <c r="G128" s="406">
        <f t="shared" si="7"/>
        <v>90.852595956338263</v>
      </c>
      <c r="H128" s="406">
        <f t="shared" si="8"/>
        <v>74.479384891319526</v>
      </c>
    </row>
    <row r="129" spans="1:8" ht="15.75" x14ac:dyDescent="0.25">
      <c r="A129" s="415">
        <v>3722</v>
      </c>
      <c r="B129" s="411" t="s">
        <v>308</v>
      </c>
      <c r="C129" s="409">
        <v>0</v>
      </c>
      <c r="D129" s="409">
        <f t="shared" si="11"/>
        <v>0</v>
      </c>
      <c r="E129" s="416">
        <v>18581.2</v>
      </c>
      <c r="F129" s="416">
        <v>0</v>
      </c>
      <c r="G129" s="406" t="e">
        <f t="shared" si="7"/>
        <v>#DIV/0!</v>
      </c>
      <c r="H129" s="406">
        <f t="shared" si="8"/>
        <v>0</v>
      </c>
    </row>
    <row r="130" spans="1:8" ht="15.75" x14ac:dyDescent="0.25">
      <c r="A130" s="415">
        <v>3811</v>
      </c>
      <c r="B130" s="411" t="s">
        <v>130</v>
      </c>
      <c r="C130" s="409">
        <v>0</v>
      </c>
      <c r="D130" s="409">
        <f t="shared" si="11"/>
        <v>0</v>
      </c>
      <c r="E130" s="416">
        <v>132.72</v>
      </c>
      <c r="F130" s="416">
        <v>0</v>
      </c>
      <c r="G130" s="406" t="e">
        <f t="shared" si="7"/>
        <v>#DIV/0!</v>
      </c>
      <c r="H130" s="406">
        <f t="shared" si="8"/>
        <v>0</v>
      </c>
    </row>
    <row r="131" spans="1:8" ht="15.75" x14ac:dyDescent="0.25">
      <c r="A131" s="415"/>
      <c r="B131" s="415"/>
      <c r="C131" s="415"/>
      <c r="D131" s="415"/>
      <c r="E131" s="423"/>
      <c r="F131" s="423"/>
      <c r="G131" s="406"/>
      <c r="H131" s="406"/>
    </row>
    <row r="132" spans="1:8" ht="15.75" x14ac:dyDescent="0.25">
      <c r="A132" s="441">
        <v>4</v>
      </c>
      <c r="B132" s="441" t="s">
        <v>309</v>
      </c>
      <c r="C132" s="442">
        <f>C133+C134+C135</f>
        <v>0</v>
      </c>
      <c r="D132" s="442">
        <f>D133+D134+D135</f>
        <v>0</v>
      </c>
      <c r="E132" s="442">
        <f>E133+E134+E135</f>
        <v>1964.3000000000002</v>
      </c>
      <c r="F132" s="443">
        <f>F133+F134+F135</f>
        <v>0</v>
      </c>
      <c r="G132" s="431" t="e">
        <f t="shared" si="7"/>
        <v>#DIV/0!</v>
      </c>
      <c r="H132" s="431">
        <f t="shared" si="8"/>
        <v>0</v>
      </c>
    </row>
    <row r="133" spans="1:8" ht="15.75" x14ac:dyDescent="0.25">
      <c r="A133" s="415">
        <v>4221</v>
      </c>
      <c r="B133" s="415" t="s">
        <v>94</v>
      </c>
      <c r="C133" s="409">
        <v>0</v>
      </c>
      <c r="D133" s="409">
        <v>0</v>
      </c>
      <c r="E133" s="416">
        <v>530.89</v>
      </c>
      <c r="F133" s="416">
        <v>0</v>
      </c>
      <c r="G133" s="406" t="e">
        <f t="shared" si="7"/>
        <v>#DIV/0!</v>
      </c>
      <c r="H133" s="406">
        <f t="shared" si="8"/>
        <v>0</v>
      </c>
    </row>
    <row r="134" spans="1:8" ht="15.75" x14ac:dyDescent="0.25">
      <c r="A134" s="415">
        <v>4227</v>
      </c>
      <c r="B134" s="415" t="s">
        <v>310</v>
      </c>
      <c r="C134" s="409">
        <v>0</v>
      </c>
      <c r="D134" s="409">
        <v>0</v>
      </c>
      <c r="E134" s="416">
        <v>796.34</v>
      </c>
      <c r="F134" s="416">
        <v>0</v>
      </c>
      <c r="G134" s="406" t="e">
        <f t="shared" si="7"/>
        <v>#DIV/0!</v>
      </c>
      <c r="H134" s="406">
        <f t="shared" si="8"/>
        <v>0</v>
      </c>
    </row>
    <row r="135" spans="1:8" ht="15.75" x14ac:dyDescent="0.25">
      <c r="A135" s="415">
        <v>4241</v>
      </c>
      <c r="B135" s="415" t="s">
        <v>95</v>
      </c>
      <c r="C135" s="409">
        <v>0</v>
      </c>
      <c r="D135" s="409">
        <v>0</v>
      </c>
      <c r="E135" s="416">
        <v>637.07000000000005</v>
      </c>
      <c r="F135" s="416">
        <v>0</v>
      </c>
      <c r="G135" s="406" t="e">
        <f t="shared" si="7"/>
        <v>#DIV/0!</v>
      </c>
      <c r="H135" s="406">
        <f t="shared" si="8"/>
        <v>0</v>
      </c>
    </row>
    <row r="136" spans="1:8" ht="15.75" x14ac:dyDescent="0.25">
      <c r="A136" s="465" t="s">
        <v>267</v>
      </c>
      <c r="B136" s="441" t="s">
        <v>311</v>
      </c>
      <c r="C136" s="442">
        <f>C38+C63+C117</f>
        <v>3808151.0500000003</v>
      </c>
      <c r="D136" s="466">
        <f>C136/7.5345</f>
        <v>505428.50222310703</v>
      </c>
      <c r="E136" s="467">
        <f>E38+E63+E107+E117+E132</f>
        <v>1070621.1100000001</v>
      </c>
      <c r="F136" s="467">
        <f>F38+F63+F117</f>
        <v>566593.82000000007</v>
      </c>
      <c r="G136" s="431">
        <f t="shared" si="7"/>
        <v>112.10167560947983</v>
      </c>
      <c r="H136" s="431">
        <f t="shared" si="8"/>
        <v>52.921973488828364</v>
      </c>
    </row>
    <row r="137" spans="1:8" ht="15.75" x14ac:dyDescent="0.25">
      <c r="A137" s="415"/>
      <c r="B137" s="415" t="s">
        <v>312</v>
      </c>
      <c r="C137" s="468">
        <v>118518.52</v>
      </c>
      <c r="D137" s="469">
        <f>C137/7.5345</f>
        <v>15730.110823545027</v>
      </c>
      <c r="E137" s="416">
        <v>0</v>
      </c>
      <c r="F137" s="470">
        <v>19277.259999999998</v>
      </c>
      <c r="G137" s="406">
        <f t="shared" ref="G137:G139" si="12">SUM(F137/D137*100)</f>
        <v>122.55005839593676</v>
      </c>
      <c r="H137" s="406" t="e">
        <f t="shared" ref="H137:H139" si="13">SUM(F137/E137*100)</f>
        <v>#DIV/0!</v>
      </c>
    </row>
    <row r="138" spans="1:8" ht="15.75" x14ac:dyDescent="0.25">
      <c r="A138" s="411"/>
      <c r="B138" s="411" t="s">
        <v>313</v>
      </c>
      <c r="C138" s="468">
        <f>C33-C136</f>
        <v>18805.719999999739</v>
      </c>
      <c r="D138" s="469">
        <f t="shared" ref="D138:D139" si="14">C138/7.5345</f>
        <v>2495.9479726590666</v>
      </c>
      <c r="E138" s="416">
        <v>0</v>
      </c>
      <c r="F138" s="471">
        <f>F33-F136</f>
        <v>-53.430000000051223</v>
      </c>
      <c r="G138" s="406">
        <f t="shared" si="12"/>
        <v>-2.1406696207344975</v>
      </c>
      <c r="H138" s="406" t="e">
        <f t="shared" si="13"/>
        <v>#DIV/0!</v>
      </c>
    </row>
    <row r="139" spans="1:8" ht="15.75" x14ac:dyDescent="0.25">
      <c r="A139" s="411"/>
      <c r="B139" s="411" t="s">
        <v>314</v>
      </c>
      <c r="C139" s="472">
        <v>137324.24</v>
      </c>
      <c r="D139" s="469">
        <f t="shared" si="14"/>
        <v>18226.058796204125</v>
      </c>
      <c r="E139" s="416">
        <v>0</v>
      </c>
      <c r="F139" s="470">
        <f>F137+F138</f>
        <v>19223.829999999947</v>
      </c>
      <c r="G139" s="406">
        <f t="shared" si="12"/>
        <v>105.47442107453107</v>
      </c>
      <c r="H139" s="406" t="e">
        <f t="shared" si="13"/>
        <v>#DIV/0!</v>
      </c>
    </row>
    <row r="140" spans="1:8" ht="15.75" x14ac:dyDescent="0.25">
      <c r="A140" s="411"/>
      <c r="B140" s="411"/>
      <c r="C140" s="411"/>
      <c r="D140" s="411"/>
      <c r="E140" s="470"/>
      <c r="F140" s="470"/>
      <c r="G140" s="473"/>
      <c r="H140" s="474"/>
    </row>
    <row r="141" spans="1:8" ht="15.75" x14ac:dyDescent="0.25">
      <c r="A141" s="475"/>
      <c r="B141" s="476"/>
      <c r="C141" s="476"/>
      <c r="D141" s="476"/>
      <c r="E141" s="477"/>
      <c r="F141" s="477"/>
      <c r="G141" s="478"/>
      <c r="H141" s="432"/>
    </row>
    <row r="142" spans="1:8" ht="15.75" x14ac:dyDescent="0.25">
      <c r="A142" s="477" t="s">
        <v>315</v>
      </c>
      <c r="B142" s="477"/>
      <c r="C142" s="477"/>
      <c r="D142" s="477"/>
      <c r="E142" s="477"/>
      <c r="F142" s="477"/>
      <c r="G142" s="477"/>
      <c r="H142" s="477"/>
    </row>
    <row r="143" spans="1:8" ht="15.75" x14ac:dyDescent="0.25">
      <c r="A143" s="477"/>
      <c r="B143" s="477"/>
      <c r="C143" s="477"/>
      <c r="D143" s="477"/>
      <c r="E143" s="477" t="s">
        <v>316</v>
      </c>
      <c r="F143" s="477"/>
      <c r="G143" s="477"/>
      <c r="H143" s="477"/>
    </row>
    <row r="144" spans="1:8" ht="15.75" x14ac:dyDescent="0.25">
      <c r="A144" s="479"/>
      <c r="B144" s="479"/>
      <c r="C144" s="480"/>
      <c r="D144" s="481"/>
      <c r="E144" s="482"/>
      <c r="F144" s="482"/>
      <c r="G144" s="483"/>
      <c r="H144" s="483"/>
    </row>
    <row r="145" spans="1:8" ht="15.75" x14ac:dyDescent="0.25">
      <c r="A145" s="484"/>
      <c r="B145" s="484"/>
      <c r="C145" s="484"/>
      <c r="D145" s="485"/>
      <c r="E145" s="485" t="s">
        <v>317</v>
      </c>
      <c r="F145" s="485"/>
      <c r="G145" s="483"/>
      <c r="H145" s="483"/>
    </row>
    <row r="146" spans="1:8" ht="15.75" x14ac:dyDescent="0.25">
      <c r="A146" s="34"/>
      <c r="D146" s="486"/>
      <c r="E146" s="486"/>
      <c r="F146" s="301"/>
      <c r="G146" s="34"/>
      <c r="H146" s="34"/>
    </row>
  </sheetData>
  <mergeCells count="2">
    <mergeCell ref="A144:B144"/>
    <mergeCell ref="G144:H1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workbookViewId="0">
      <selection activeCell="H10" sqref="H10:I10"/>
    </sheetView>
  </sheetViews>
  <sheetFormatPr defaultRowHeight="15" x14ac:dyDescent="0.25"/>
  <cols>
    <col min="1" max="1" width="7.42578125" customWidth="1"/>
    <col min="2" max="2" width="8.28515625" customWidth="1"/>
    <col min="3" max="3" width="5.42578125" bestFit="1" customWidth="1"/>
    <col min="4" max="4" width="30.7109375" customWidth="1"/>
    <col min="5" max="5" width="14.42578125" customWidth="1"/>
    <col min="6" max="6" width="14.5703125" customWidth="1"/>
    <col min="7" max="7" width="13.42578125" customWidth="1"/>
    <col min="8" max="8" width="10.42578125" customWidth="1"/>
    <col min="9" max="9" width="10" customWidth="1"/>
  </cols>
  <sheetData>
    <row r="1" spans="1:9" ht="42" customHeight="1" x14ac:dyDescent="0.25">
      <c r="A1" s="305" t="s">
        <v>205</v>
      </c>
      <c r="B1" s="305"/>
      <c r="C1" s="305"/>
      <c r="D1" s="305"/>
      <c r="E1" s="305"/>
      <c r="F1" s="305"/>
      <c r="G1" s="305"/>
      <c r="H1" s="56"/>
      <c r="I1" s="56"/>
    </row>
    <row r="2" spans="1:9" ht="6" customHeight="1" x14ac:dyDescent="0.25">
      <c r="A2" s="5"/>
      <c r="B2" s="5"/>
      <c r="C2" s="5"/>
      <c r="D2" s="5"/>
      <c r="E2" s="5"/>
      <c r="F2" s="5"/>
      <c r="G2" s="5"/>
      <c r="H2" s="16"/>
      <c r="I2" s="16"/>
    </row>
    <row r="3" spans="1:9" ht="15.75" x14ac:dyDescent="0.25">
      <c r="A3" s="305" t="s">
        <v>29</v>
      </c>
      <c r="B3" s="305"/>
      <c r="C3" s="305"/>
      <c r="D3" s="305"/>
      <c r="E3" s="305"/>
      <c r="F3" s="305"/>
      <c r="G3" s="307"/>
      <c r="H3" s="58"/>
      <c r="I3" s="58"/>
    </row>
    <row r="4" spans="1:9" ht="9.75" customHeight="1" x14ac:dyDescent="0.25">
      <c r="A4" s="5"/>
      <c r="B4" s="5"/>
      <c r="C4" s="5"/>
      <c r="D4" s="5"/>
      <c r="E4" s="5"/>
      <c r="F4" s="5"/>
      <c r="G4" s="6"/>
      <c r="H4" s="6"/>
      <c r="I4" s="6"/>
    </row>
    <row r="5" spans="1:9" ht="18" customHeight="1" x14ac:dyDescent="0.25">
      <c r="A5" s="305" t="s">
        <v>13</v>
      </c>
      <c r="B5" s="306"/>
      <c r="C5" s="306"/>
      <c r="D5" s="306"/>
      <c r="E5" s="306"/>
      <c r="F5" s="306"/>
      <c r="G5" s="306"/>
      <c r="H5" s="57"/>
      <c r="I5" s="57"/>
    </row>
    <row r="6" spans="1:9" ht="9" customHeight="1" x14ac:dyDescent="0.25">
      <c r="A6" s="5"/>
      <c r="B6" s="5"/>
      <c r="C6" s="5"/>
      <c r="D6" s="5"/>
      <c r="E6" s="5"/>
      <c r="F6" s="5"/>
      <c r="G6" s="6"/>
      <c r="H6" s="6"/>
      <c r="I6" s="6"/>
    </row>
    <row r="7" spans="1:9" ht="15.75" x14ac:dyDescent="0.25">
      <c r="A7" s="305" t="s">
        <v>1</v>
      </c>
      <c r="B7" s="332"/>
      <c r="C7" s="332"/>
      <c r="D7" s="332"/>
      <c r="E7" s="332"/>
      <c r="F7" s="332"/>
      <c r="G7" s="332"/>
      <c r="H7" s="59"/>
      <c r="I7" s="59"/>
    </row>
    <row r="8" spans="1:9" ht="10.5" customHeight="1" x14ac:dyDescent="0.25">
      <c r="A8" s="43"/>
      <c r="B8" s="45"/>
      <c r="C8" s="45"/>
      <c r="D8" s="45"/>
      <c r="E8" s="45"/>
      <c r="F8" s="45"/>
      <c r="G8" s="45"/>
      <c r="H8" s="59"/>
      <c r="I8" s="59"/>
    </row>
    <row r="9" spans="1:9" ht="7.5" customHeight="1" x14ac:dyDescent="0.25">
      <c r="A9" s="5"/>
      <c r="B9" s="5"/>
      <c r="C9" s="5"/>
      <c r="D9" s="5"/>
      <c r="E9" s="5"/>
      <c r="F9" s="5"/>
      <c r="G9" s="6"/>
      <c r="H9" s="6"/>
      <c r="I9" s="6"/>
    </row>
    <row r="10" spans="1:9" ht="42.75" customHeight="1" x14ac:dyDescent="0.25">
      <c r="A10" s="234" t="s">
        <v>14</v>
      </c>
      <c r="B10" s="155" t="s">
        <v>15</v>
      </c>
      <c r="C10" s="155" t="s">
        <v>16</v>
      </c>
      <c r="D10" s="155" t="s">
        <v>12</v>
      </c>
      <c r="E10" s="154" t="s">
        <v>230</v>
      </c>
      <c r="F10" s="234" t="s">
        <v>37</v>
      </c>
      <c r="G10" s="293" t="s">
        <v>198</v>
      </c>
      <c r="H10" s="78" t="s">
        <v>202</v>
      </c>
      <c r="I10" s="78" t="s">
        <v>199</v>
      </c>
    </row>
    <row r="11" spans="1:9" x14ac:dyDescent="0.25">
      <c r="A11" s="244"/>
      <c r="B11" s="244"/>
      <c r="C11" s="244"/>
      <c r="D11" s="82">
        <v>1</v>
      </c>
      <c r="E11" s="82">
        <v>2</v>
      </c>
      <c r="F11" s="82">
        <v>3</v>
      </c>
      <c r="G11" s="82">
        <v>4</v>
      </c>
      <c r="H11" s="60" t="s">
        <v>200</v>
      </c>
      <c r="I11" s="60" t="s">
        <v>201</v>
      </c>
    </row>
    <row r="12" spans="1:9" x14ac:dyDescent="0.25">
      <c r="A12" s="245"/>
      <c r="B12" s="246"/>
      <c r="C12" s="246"/>
      <c r="D12" s="246" t="s">
        <v>109</v>
      </c>
      <c r="E12" s="247">
        <f>E13+E29</f>
        <v>1112880.7100000002</v>
      </c>
      <c r="F12" s="247">
        <f>F13+F29</f>
        <v>1070621.1100000001</v>
      </c>
      <c r="G12" s="247">
        <f>G13+G29</f>
        <v>566540.3899999999</v>
      </c>
      <c r="H12" s="248">
        <f>SUM(G12/E12*100)</f>
        <v>50.907557738151453</v>
      </c>
      <c r="I12" s="249">
        <f>SUM(G12/F12*100)</f>
        <v>52.916982927788517</v>
      </c>
    </row>
    <row r="13" spans="1:9" ht="15.75" customHeight="1" x14ac:dyDescent="0.25">
      <c r="A13" s="237">
        <v>6</v>
      </c>
      <c r="B13" s="237"/>
      <c r="C13" s="237"/>
      <c r="D13" s="237" t="s">
        <v>17</v>
      </c>
      <c r="E13" s="160">
        <f>E14+E18+E20+E22+E25</f>
        <v>1112880.7100000002</v>
      </c>
      <c r="F13" s="160">
        <f>F14+F18+F20+F22+F25</f>
        <v>1069293.8800000001</v>
      </c>
      <c r="G13" s="160">
        <f>G14+G18+G20+G22+G25</f>
        <v>566540.3899999999</v>
      </c>
      <c r="H13" s="250">
        <f t="shared" ref="H13:H31" si="0">SUM(G13/E13*100)</f>
        <v>50.907557738151453</v>
      </c>
      <c r="I13" s="251">
        <f t="shared" ref="I13:I31" si="1">SUM(G13/F13*100)</f>
        <v>52.982664597313487</v>
      </c>
    </row>
    <row r="14" spans="1:9" ht="28.5" customHeight="1" x14ac:dyDescent="0.25">
      <c r="A14" s="239"/>
      <c r="B14" s="239">
        <v>63</v>
      </c>
      <c r="C14" s="239"/>
      <c r="D14" s="239" t="s">
        <v>38</v>
      </c>
      <c r="E14" s="161">
        <f>E15+E16+E17</f>
        <v>936684.13000000012</v>
      </c>
      <c r="F14" s="161">
        <f>F15+F16+F17</f>
        <v>964032.12000000011</v>
      </c>
      <c r="G14" s="161">
        <f>G15+G16+G17</f>
        <v>508335.31999999995</v>
      </c>
      <c r="H14" s="248">
        <f t="shared" si="0"/>
        <v>54.269662922547845</v>
      </c>
      <c r="I14" s="249">
        <f t="shared" si="1"/>
        <v>52.730122726616187</v>
      </c>
    </row>
    <row r="15" spans="1:9" ht="18.75" customHeight="1" x14ac:dyDescent="0.25">
      <c r="A15" s="244"/>
      <c r="B15" s="252">
        <v>63</v>
      </c>
      <c r="C15" s="252" t="s">
        <v>148</v>
      </c>
      <c r="D15" s="253" t="s">
        <v>176</v>
      </c>
      <c r="E15" s="254">
        <v>13775.9</v>
      </c>
      <c r="F15" s="254">
        <v>19908.419999999998</v>
      </c>
      <c r="G15" s="255">
        <v>1849.91</v>
      </c>
      <c r="H15" s="256">
        <f t="shared" si="0"/>
        <v>13.428596316756074</v>
      </c>
      <c r="I15" s="257">
        <f t="shared" si="1"/>
        <v>9.2920985191190475</v>
      </c>
    </row>
    <row r="16" spans="1:9" ht="15" customHeight="1" x14ac:dyDescent="0.25">
      <c r="A16" s="258"/>
      <c r="B16" s="258">
        <v>63</v>
      </c>
      <c r="C16" s="258" t="s">
        <v>148</v>
      </c>
      <c r="D16" s="253" t="s">
        <v>85</v>
      </c>
      <c r="E16" s="254">
        <v>893739.8</v>
      </c>
      <c r="F16" s="254">
        <v>912535.67</v>
      </c>
      <c r="G16" s="255">
        <v>495066.75</v>
      </c>
      <c r="H16" s="256">
        <f t="shared" si="0"/>
        <v>55.392716090298308</v>
      </c>
      <c r="I16" s="257">
        <f t="shared" si="1"/>
        <v>54.251769686986584</v>
      </c>
    </row>
    <row r="17" spans="1:9" x14ac:dyDescent="0.25">
      <c r="A17" s="258"/>
      <c r="B17" s="258">
        <v>63</v>
      </c>
      <c r="C17" s="258" t="s">
        <v>149</v>
      </c>
      <c r="D17" s="258" t="s">
        <v>103</v>
      </c>
      <c r="E17" s="254">
        <v>29168.43</v>
      </c>
      <c r="F17" s="254">
        <v>31588.03</v>
      </c>
      <c r="G17" s="255">
        <v>11418.66</v>
      </c>
      <c r="H17" s="256">
        <f t="shared" si="0"/>
        <v>39.147324693169978</v>
      </c>
      <c r="I17" s="257">
        <f t="shared" si="1"/>
        <v>36.14869303340538</v>
      </c>
    </row>
    <row r="18" spans="1:9" x14ac:dyDescent="0.25">
      <c r="A18" s="259"/>
      <c r="B18" s="259">
        <v>64</v>
      </c>
      <c r="C18" s="260"/>
      <c r="D18" s="259" t="s">
        <v>150</v>
      </c>
      <c r="E18" s="161">
        <f>E19</f>
        <v>0.25</v>
      </c>
      <c r="F18" s="161">
        <f t="shared" ref="F18:G18" si="2">F19</f>
        <v>1.33</v>
      </c>
      <c r="G18" s="161">
        <f t="shared" si="2"/>
        <v>0</v>
      </c>
      <c r="H18" s="248">
        <f t="shared" si="0"/>
        <v>0</v>
      </c>
      <c r="I18" s="249">
        <f t="shared" si="1"/>
        <v>0</v>
      </c>
    </row>
    <row r="19" spans="1:9" x14ac:dyDescent="0.25">
      <c r="A19" s="244"/>
      <c r="B19" s="244">
        <v>64</v>
      </c>
      <c r="C19" s="252" t="s">
        <v>151</v>
      </c>
      <c r="D19" s="252" t="s">
        <v>139</v>
      </c>
      <c r="E19" s="261">
        <v>0.25</v>
      </c>
      <c r="F19" s="261">
        <v>1.33</v>
      </c>
      <c r="G19" s="261">
        <v>0</v>
      </c>
      <c r="H19" s="256">
        <f t="shared" si="0"/>
        <v>0</v>
      </c>
      <c r="I19" s="257">
        <f t="shared" si="1"/>
        <v>0</v>
      </c>
    </row>
    <row r="20" spans="1:9" ht="57" customHeight="1" x14ac:dyDescent="0.25">
      <c r="A20" s="259"/>
      <c r="B20" s="259">
        <v>65</v>
      </c>
      <c r="C20" s="260"/>
      <c r="D20" s="262" t="s">
        <v>152</v>
      </c>
      <c r="E20" s="161">
        <f t="shared" ref="E20:G20" si="3">E21</f>
        <v>4409.55</v>
      </c>
      <c r="F20" s="161">
        <f t="shared" si="3"/>
        <v>3981.68</v>
      </c>
      <c r="G20" s="161">
        <f t="shared" si="3"/>
        <v>2194.7399999999998</v>
      </c>
      <c r="H20" s="248">
        <f t="shared" si="0"/>
        <v>49.772425757730375</v>
      </c>
      <c r="I20" s="249">
        <f t="shared" si="1"/>
        <v>55.120953969178835</v>
      </c>
    </row>
    <row r="21" spans="1:9" x14ac:dyDescent="0.25">
      <c r="A21" s="244"/>
      <c r="B21" s="244"/>
      <c r="C21" s="252" t="s">
        <v>153</v>
      </c>
      <c r="D21" s="252" t="s">
        <v>154</v>
      </c>
      <c r="E21" s="254">
        <v>4409.55</v>
      </c>
      <c r="F21" s="254">
        <v>3981.68</v>
      </c>
      <c r="G21" s="255">
        <v>2194.7399999999998</v>
      </c>
      <c r="H21" s="256">
        <f t="shared" si="0"/>
        <v>49.772425757730375</v>
      </c>
      <c r="I21" s="257">
        <f t="shared" si="1"/>
        <v>55.120953969178835</v>
      </c>
    </row>
    <row r="22" spans="1:9" ht="57" customHeight="1" x14ac:dyDescent="0.25">
      <c r="A22" s="259"/>
      <c r="B22" s="259">
        <v>66</v>
      </c>
      <c r="C22" s="259"/>
      <c r="D22" s="262" t="s">
        <v>155</v>
      </c>
      <c r="E22" s="161">
        <f>E23+E24</f>
        <v>3955.1099999999997</v>
      </c>
      <c r="F22" s="161">
        <f>F23+F24</f>
        <v>3556.9700000000003</v>
      </c>
      <c r="G22" s="161">
        <f>G23+G24</f>
        <v>2747.2</v>
      </c>
      <c r="H22" s="248">
        <f t="shared" si="0"/>
        <v>69.459509343608644</v>
      </c>
      <c r="I22" s="249">
        <f t="shared" si="1"/>
        <v>77.234275239881129</v>
      </c>
    </row>
    <row r="23" spans="1:9" x14ac:dyDescent="0.25">
      <c r="A23" s="244"/>
      <c r="B23" s="244"/>
      <c r="C23" s="252" t="s">
        <v>151</v>
      </c>
      <c r="D23" s="252" t="s">
        <v>139</v>
      </c>
      <c r="E23" s="254">
        <v>2627.91</v>
      </c>
      <c r="F23" s="254">
        <v>2760.63</v>
      </c>
      <c r="G23" s="255">
        <v>1433.4</v>
      </c>
      <c r="H23" s="256">
        <f t="shared" si="0"/>
        <v>54.545246983344185</v>
      </c>
      <c r="I23" s="257">
        <f t="shared" si="1"/>
        <v>51.922930635398444</v>
      </c>
    </row>
    <row r="24" spans="1:9" x14ac:dyDescent="0.25">
      <c r="A24" s="244"/>
      <c r="B24" s="244"/>
      <c r="C24" s="252" t="s">
        <v>160</v>
      </c>
      <c r="D24" s="252" t="s">
        <v>87</v>
      </c>
      <c r="E24" s="254">
        <v>1327.2</v>
      </c>
      <c r="F24" s="254">
        <v>796.34</v>
      </c>
      <c r="G24" s="255">
        <v>1313.8</v>
      </c>
      <c r="H24" s="256">
        <f t="shared" si="0"/>
        <v>98.990355635925255</v>
      </c>
      <c r="I24" s="257">
        <f t="shared" si="1"/>
        <v>164.97978250496018</v>
      </c>
    </row>
    <row r="25" spans="1:9" ht="42.75" customHeight="1" x14ac:dyDescent="0.25">
      <c r="A25" s="259"/>
      <c r="B25" s="259">
        <v>67</v>
      </c>
      <c r="C25" s="259"/>
      <c r="D25" s="262" t="s">
        <v>39</v>
      </c>
      <c r="E25" s="161">
        <f>E26+E27+E28</f>
        <v>167831.66999999998</v>
      </c>
      <c r="F25" s="161">
        <f>F26+F27+F28</f>
        <v>97721.78</v>
      </c>
      <c r="G25" s="161">
        <f>G26+G27+G28</f>
        <v>53263.13</v>
      </c>
      <c r="H25" s="248">
        <f t="shared" si="0"/>
        <v>31.736042428702522</v>
      </c>
      <c r="I25" s="249">
        <f t="shared" si="1"/>
        <v>54.504870869114328</v>
      </c>
    </row>
    <row r="26" spans="1:9" x14ac:dyDescent="0.25">
      <c r="A26" s="244"/>
      <c r="B26" s="244"/>
      <c r="C26" s="252" t="s">
        <v>159</v>
      </c>
      <c r="D26" s="252" t="s">
        <v>114</v>
      </c>
      <c r="E26" s="254">
        <v>1128.1400000000001</v>
      </c>
      <c r="F26" s="254">
        <v>0</v>
      </c>
      <c r="G26" s="254">
        <v>0</v>
      </c>
      <c r="H26" s="256">
        <f t="shared" si="0"/>
        <v>0</v>
      </c>
      <c r="I26" s="257" t="e">
        <f t="shared" si="1"/>
        <v>#DIV/0!</v>
      </c>
    </row>
    <row r="27" spans="1:9" x14ac:dyDescent="0.25">
      <c r="A27" s="244"/>
      <c r="B27" s="244"/>
      <c r="C27" s="252" t="s">
        <v>156</v>
      </c>
      <c r="D27" s="252" t="s">
        <v>157</v>
      </c>
      <c r="E27" s="254">
        <v>106028.5</v>
      </c>
      <c r="F27" s="255">
        <v>97202.44</v>
      </c>
      <c r="G27" s="255">
        <v>52493.35</v>
      </c>
      <c r="H27" s="256">
        <f t="shared" si="0"/>
        <v>49.508716995902041</v>
      </c>
      <c r="I27" s="257">
        <f t="shared" si="1"/>
        <v>54.004148455532594</v>
      </c>
    </row>
    <row r="28" spans="1:9" x14ac:dyDescent="0.25">
      <c r="A28" s="244"/>
      <c r="B28" s="263"/>
      <c r="C28" s="252" t="s">
        <v>158</v>
      </c>
      <c r="D28" s="252" t="s">
        <v>18</v>
      </c>
      <c r="E28" s="254">
        <v>60675.03</v>
      </c>
      <c r="F28" s="254">
        <v>519.34</v>
      </c>
      <c r="G28" s="255">
        <v>769.78</v>
      </c>
      <c r="H28" s="256">
        <f t="shared" si="0"/>
        <v>1.268693233443807</v>
      </c>
      <c r="I28" s="257">
        <f t="shared" si="1"/>
        <v>148.22274425232024</v>
      </c>
    </row>
    <row r="29" spans="1:9" x14ac:dyDescent="0.25">
      <c r="A29" s="237">
        <v>9</v>
      </c>
      <c r="B29" s="237"/>
      <c r="C29" s="264"/>
      <c r="D29" s="265" t="s">
        <v>161</v>
      </c>
      <c r="E29" s="266">
        <f t="shared" ref="E29:G29" si="4">E30</f>
        <v>0</v>
      </c>
      <c r="F29" s="266">
        <f t="shared" si="4"/>
        <v>1327.23</v>
      </c>
      <c r="G29" s="266">
        <f t="shared" si="4"/>
        <v>0</v>
      </c>
      <c r="H29" s="250" t="e">
        <f t="shared" si="0"/>
        <v>#DIV/0!</v>
      </c>
      <c r="I29" s="251">
        <f t="shared" si="1"/>
        <v>0</v>
      </c>
    </row>
    <row r="30" spans="1:9" x14ac:dyDescent="0.25">
      <c r="A30" s="239"/>
      <c r="B30" s="239">
        <v>92</v>
      </c>
      <c r="C30" s="259"/>
      <c r="D30" s="262" t="s">
        <v>162</v>
      </c>
      <c r="E30" s="267">
        <f t="shared" ref="E30:G30" si="5">E31</f>
        <v>0</v>
      </c>
      <c r="F30" s="267">
        <f t="shared" si="5"/>
        <v>1327.23</v>
      </c>
      <c r="G30" s="267">
        <f t="shared" si="5"/>
        <v>0</v>
      </c>
      <c r="H30" s="248" t="e">
        <f t="shared" si="0"/>
        <v>#DIV/0!</v>
      </c>
      <c r="I30" s="249">
        <f t="shared" si="1"/>
        <v>0</v>
      </c>
    </row>
    <row r="31" spans="1:9" ht="30" x14ac:dyDescent="0.25">
      <c r="A31" s="268"/>
      <c r="B31" s="268"/>
      <c r="C31" s="244" t="s">
        <v>163</v>
      </c>
      <c r="D31" s="269" t="s">
        <v>164</v>
      </c>
      <c r="E31" s="156">
        <v>0</v>
      </c>
      <c r="F31" s="156">
        <v>1327.23</v>
      </c>
      <c r="G31" s="156">
        <v>0</v>
      </c>
      <c r="H31" s="256" t="e">
        <f t="shared" si="0"/>
        <v>#DIV/0!</v>
      </c>
      <c r="I31" s="257">
        <f t="shared" si="1"/>
        <v>0</v>
      </c>
    </row>
    <row r="32" spans="1:9" x14ac:dyDescent="0.25">
      <c r="A32" s="270"/>
      <c r="B32" s="270"/>
      <c r="C32" s="271"/>
      <c r="D32" s="271"/>
      <c r="E32" s="272"/>
      <c r="F32" s="272"/>
      <c r="G32" s="272"/>
      <c r="H32" s="272"/>
      <c r="I32" s="272"/>
    </row>
    <row r="33" spans="1:9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15.75" customHeight="1" x14ac:dyDescent="0.25">
      <c r="A34" s="333" t="s">
        <v>19</v>
      </c>
      <c r="B34" s="333"/>
      <c r="C34" s="333"/>
      <c r="D34" s="333"/>
      <c r="E34" s="333"/>
      <c r="F34" s="333"/>
      <c r="G34" s="333"/>
      <c r="H34" s="273"/>
      <c r="I34" s="273"/>
    </row>
    <row r="35" spans="1:9" x14ac:dyDescent="0.25">
      <c r="A35" s="273"/>
      <c r="B35" s="273"/>
      <c r="C35" s="273"/>
      <c r="D35" s="273"/>
      <c r="E35" s="273"/>
      <c r="F35" s="273"/>
      <c r="G35" s="274"/>
      <c r="H35" s="274"/>
      <c r="I35" s="274"/>
    </row>
    <row r="36" spans="1:9" ht="43.5" customHeight="1" x14ac:dyDescent="0.25">
      <c r="A36" s="234" t="s">
        <v>14</v>
      </c>
      <c r="B36" s="155" t="s">
        <v>15</v>
      </c>
      <c r="C36" s="155" t="s">
        <v>16</v>
      </c>
      <c r="D36" s="155" t="s">
        <v>20</v>
      </c>
      <c r="E36" s="154" t="s">
        <v>230</v>
      </c>
      <c r="F36" s="234" t="s">
        <v>37</v>
      </c>
      <c r="G36" s="293" t="s">
        <v>198</v>
      </c>
      <c r="H36" s="78" t="s">
        <v>202</v>
      </c>
      <c r="I36" s="78" t="s">
        <v>199</v>
      </c>
    </row>
    <row r="37" spans="1:9" ht="12" customHeight="1" x14ac:dyDescent="0.25">
      <c r="A37" s="244"/>
      <c r="B37" s="244"/>
      <c r="C37" s="244"/>
      <c r="D37" s="82">
        <v>1</v>
      </c>
      <c r="E37" s="82">
        <v>2</v>
      </c>
      <c r="F37" s="82">
        <v>3</v>
      </c>
      <c r="G37" s="82">
        <v>4</v>
      </c>
      <c r="H37" s="60" t="s">
        <v>200</v>
      </c>
      <c r="I37" s="60" t="s">
        <v>201</v>
      </c>
    </row>
    <row r="38" spans="1:9" x14ac:dyDescent="0.25">
      <c r="A38" s="245"/>
      <c r="B38" s="246"/>
      <c r="C38" s="246"/>
      <c r="D38" s="246" t="s">
        <v>109</v>
      </c>
      <c r="E38" s="247">
        <f>E39+E61</f>
        <v>1109333.5626378658</v>
      </c>
      <c r="F38" s="247">
        <f>F39+F61</f>
        <v>1070621.1099999999</v>
      </c>
      <c r="G38" s="247">
        <f>G39+G61</f>
        <v>566593.81999999995</v>
      </c>
      <c r="H38" s="275">
        <f t="shared" ref="H38" si="6">SUM(G38/E38*100)</f>
        <v>51.075153505020253</v>
      </c>
      <c r="I38" s="276">
        <f t="shared" ref="I38" si="7">SUM(G38/F38*100)</f>
        <v>52.921973488828364</v>
      </c>
    </row>
    <row r="39" spans="1:9" ht="15.75" customHeight="1" x14ac:dyDescent="0.25">
      <c r="A39" s="237">
        <v>3</v>
      </c>
      <c r="B39" s="237"/>
      <c r="C39" s="237"/>
      <c r="D39" s="237" t="s">
        <v>21</v>
      </c>
      <c r="E39" s="277">
        <f>E40+E43+E51+E54+E58</f>
        <v>1057857.6526378659</v>
      </c>
      <c r="F39" s="160">
        <f>F40+F43+F51+F54+F58</f>
        <v>1068656.8099999998</v>
      </c>
      <c r="G39" s="160">
        <f>G40+G43+G51+G54+G58</f>
        <v>566293.81999999995</v>
      </c>
      <c r="H39" s="250">
        <f t="shared" ref="H39:H69" si="8">SUM(G39/E39*100)</f>
        <v>53.53213814617628</v>
      </c>
      <c r="I39" s="251">
        <f t="shared" ref="I39:I69" si="9">SUM(G39/F39*100)</f>
        <v>52.991176840018461</v>
      </c>
    </row>
    <row r="40" spans="1:9" ht="15.75" customHeight="1" x14ac:dyDescent="0.25">
      <c r="A40" s="239"/>
      <c r="B40" s="239">
        <v>31</v>
      </c>
      <c r="C40" s="239"/>
      <c r="D40" s="239" t="s">
        <v>22</v>
      </c>
      <c r="E40" s="162">
        <f>E41+E42</f>
        <v>910639.49000000011</v>
      </c>
      <c r="F40" s="161">
        <f t="shared" ref="F40:G40" si="10">F41+F42</f>
        <v>925542.5</v>
      </c>
      <c r="G40" s="161">
        <f t="shared" si="10"/>
        <v>502969.56</v>
      </c>
      <c r="H40" s="275">
        <f t="shared" si="8"/>
        <v>55.232566292507244</v>
      </c>
      <c r="I40" s="276">
        <f t="shared" si="9"/>
        <v>54.343216005747983</v>
      </c>
    </row>
    <row r="41" spans="1:9" x14ac:dyDescent="0.25">
      <c r="A41" s="244"/>
      <c r="B41" s="244"/>
      <c r="C41" s="244" t="s">
        <v>148</v>
      </c>
      <c r="D41" s="244" t="s">
        <v>92</v>
      </c>
      <c r="E41" s="186">
        <v>888998.93</v>
      </c>
      <c r="F41" s="186">
        <v>899927</v>
      </c>
      <c r="G41" s="186">
        <v>491824.91</v>
      </c>
      <c r="H41" s="291">
        <f t="shared" si="8"/>
        <v>55.323453538914826</v>
      </c>
      <c r="I41" s="292">
        <f t="shared" si="9"/>
        <v>54.651645077878541</v>
      </c>
    </row>
    <row r="42" spans="1:9" x14ac:dyDescent="0.25">
      <c r="A42" s="244"/>
      <c r="B42" s="244"/>
      <c r="C42" s="244" t="s">
        <v>149</v>
      </c>
      <c r="D42" s="244" t="s">
        <v>103</v>
      </c>
      <c r="E42" s="182">
        <v>21640.560000000001</v>
      </c>
      <c r="F42" s="186">
        <v>25615.5</v>
      </c>
      <c r="G42" s="186">
        <v>11144.65</v>
      </c>
      <c r="H42" s="291">
        <f t="shared" si="8"/>
        <v>51.498898364922162</v>
      </c>
      <c r="I42" s="292">
        <f t="shared" si="9"/>
        <v>43.507446663153168</v>
      </c>
    </row>
    <row r="43" spans="1:9" x14ac:dyDescent="0.25">
      <c r="A43" s="259"/>
      <c r="B43" s="259">
        <v>32</v>
      </c>
      <c r="C43" s="260"/>
      <c r="D43" s="259" t="s">
        <v>32</v>
      </c>
      <c r="E43" s="162">
        <f>SUM(E44:E50)</f>
        <v>133899.98000000001</v>
      </c>
      <c r="F43" s="162">
        <f>SUM(F44:F50)</f>
        <v>119887.84</v>
      </c>
      <c r="G43" s="162">
        <f>SUM(G44:G50)</f>
        <v>61698.75</v>
      </c>
      <c r="H43" s="275">
        <f t="shared" si="8"/>
        <v>46.078236904889749</v>
      </c>
      <c r="I43" s="276">
        <f t="shared" si="9"/>
        <v>51.463726429636239</v>
      </c>
    </row>
    <row r="44" spans="1:9" x14ac:dyDescent="0.25">
      <c r="A44" s="244"/>
      <c r="B44" s="244"/>
      <c r="C44" s="244" t="s">
        <v>158</v>
      </c>
      <c r="D44" s="244" t="s">
        <v>18</v>
      </c>
      <c r="E44" s="186">
        <v>9884.5</v>
      </c>
      <c r="F44" s="186">
        <v>519.34</v>
      </c>
      <c r="G44" s="186">
        <v>769.78</v>
      </c>
      <c r="H44" s="291">
        <f t="shared" si="8"/>
        <v>7.7877484951186196</v>
      </c>
      <c r="I44" s="292">
        <f t="shared" si="9"/>
        <v>148.22274425232024</v>
      </c>
    </row>
    <row r="45" spans="1:9" x14ac:dyDescent="0.25">
      <c r="A45" s="244"/>
      <c r="B45" s="252"/>
      <c r="C45" s="244" t="s">
        <v>151</v>
      </c>
      <c r="D45" s="244" t="s">
        <v>139</v>
      </c>
      <c r="E45" s="186">
        <v>13.02</v>
      </c>
      <c r="F45" s="186">
        <v>2124.89</v>
      </c>
      <c r="G45" s="186">
        <v>1065.3699999999999</v>
      </c>
      <c r="H45" s="291">
        <f t="shared" si="8"/>
        <v>8182.5652841781875</v>
      </c>
      <c r="I45" s="292">
        <f t="shared" si="9"/>
        <v>50.137654184451897</v>
      </c>
    </row>
    <row r="46" spans="1:9" x14ac:dyDescent="0.25">
      <c r="A46" s="244"/>
      <c r="B46" s="252"/>
      <c r="C46" s="244" t="s">
        <v>156</v>
      </c>
      <c r="D46" s="244" t="s">
        <v>157</v>
      </c>
      <c r="E46" s="186">
        <v>105431.25</v>
      </c>
      <c r="F46" s="186">
        <v>96671.56</v>
      </c>
      <c r="G46" s="186">
        <v>52149.13</v>
      </c>
      <c r="H46" s="291">
        <f t="shared" si="8"/>
        <v>49.462687770466538</v>
      </c>
      <c r="I46" s="292">
        <f t="shared" si="9"/>
        <v>53.94464514692843</v>
      </c>
    </row>
    <row r="47" spans="1:9" x14ac:dyDescent="0.25">
      <c r="A47" s="244"/>
      <c r="B47" s="252"/>
      <c r="C47" s="244" t="s">
        <v>153</v>
      </c>
      <c r="D47" s="244" t="s">
        <v>165</v>
      </c>
      <c r="E47" s="186">
        <v>4195.33</v>
      </c>
      <c r="F47" s="186">
        <v>3848.96</v>
      </c>
      <c r="G47" s="186">
        <v>1944.74</v>
      </c>
      <c r="H47" s="291">
        <f t="shared" si="8"/>
        <v>46.354875540183968</v>
      </c>
      <c r="I47" s="292">
        <f t="shared" si="9"/>
        <v>50.526375956102434</v>
      </c>
    </row>
    <row r="48" spans="1:9" x14ac:dyDescent="0.25">
      <c r="A48" s="244"/>
      <c r="B48" s="252"/>
      <c r="C48" s="244" t="s">
        <v>148</v>
      </c>
      <c r="D48" s="244" t="s">
        <v>92</v>
      </c>
      <c r="E48" s="186">
        <v>6452.89</v>
      </c>
      <c r="F48" s="186">
        <v>9954.2199999999993</v>
      </c>
      <c r="G48" s="186">
        <v>3855.01</v>
      </c>
      <c r="H48" s="291">
        <f t="shared" si="8"/>
        <v>59.740829302839501</v>
      </c>
      <c r="I48" s="292">
        <f t="shared" si="9"/>
        <v>38.727394009776759</v>
      </c>
    </row>
    <row r="49" spans="1:9" x14ac:dyDescent="0.25">
      <c r="A49" s="244"/>
      <c r="B49" s="252" t="s">
        <v>203</v>
      </c>
      <c r="C49" s="244" t="s">
        <v>149</v>
      </c>
      <c r="D49" s="244" t="s">
        <v>103</v>
      </c>
      <c r="E49" s="186">
        <v>6595.79</v>
      </c>
      <c r="F49" s="186">
        <v>5972.53</v>
      </c>
      <c r="G49" s="186">
        <v>747.23</v>
      </c>
      <c r="H49" s="291">
        <f t="shared" si="8"/>
        <v>11.328893127282706</v>
      </c>
      <c r="I49" s="292">
        <f t="shared" si="9"/>
        <v>12.511113380761588</v>
      </c>
    </row>
    <row r="50" spans="1:9" x14ac:dyDescent="0.25">
      <c r="A50" s="244"/>
      <c r="B50" s="252"/>
      <c r="C50" s="244" t="s">
        <v>160</v>
      </c>
      <c r="D50" s="244" t="s">
        <v>166</v>
      </c>
      <c r="E50" s="186">
        <v>1327.2</v>
      </c>
      <c r="F50" s="186">
        <v>796.34</v>
      </c>
      <c r="G50" s="186">
        <v>1167.49</v>
      </c>
      <c r="H50" s="291">
        <f t="shared" si="8"/>
        <v>87.96639541892705</v>
      </c>
      <c r="I50" s="292">
        <f t="shared" si="9"/>
        <v>146.60697691940626</v>
      </c>
    </row>
    <row r="51" spans="1:9" x14ac:dyDescent="0.25">
      <c r="A51" s="278"/>
      <c r="B51" s="259">
        <v>34</v>
      </c>
      <c r="C51" s="278"/>
      <c r="D51" s="259" t="s">
        <v>146</v>
      </c>
      <c r="E51" s="162">
        <f>SUM(E52:E53)</f>
        <v>1220.4926378658172</v>
      </c>
      <c r="F51" s="162">
        <f>SUM(F52:F53)</f>
        <v>4512.5599999999995</v>
      </c>
      <c r="G51" s="162">
        <f>SUM(G52:G53)</f>
        <v>1088.8200000000002</v>
      </c>
      <c r="H51" s="275">
        <f t="shared" si="8"/>
        <v>89.21151723651009</v>
      </c>
      <c r="I51" s="276">
        <f t="shared" si="9"/>
        <v>24.128654245040515</v>
      </c>
    </row>
    <row r="52" spans="1:9" x14ac:dyDescent="0.25">
      <c r="A52" s="244"/>
      <c r="B52" s="252"/>
      <c r="C52" s="244" t="s">
        <v>156</v>
      </c>
      <c r="D52" s="244" t="s">
        <v>157</v>
      </c>
      <c r="E52" s="186">
        <f>4500/7.5345</f>
        <v>597.25263786581718</v>
      </c>
      <c r="F52" s="186">
        <v>530.88</v>
      </c>
      <c r="G52" s="186">
        <v>344.22</v>
      </c>
      <c r="H52" s="291">
        <f t="shared" si="8"/>
        <v>57.633902000000013</v>
      </c>
      <c r="I52" s="292">
        <f t="shared" si="9"/>
        <v>64.839511754068724</v>
      </c>
    </row>
    <row r="53" spans="1:9" x14ac:dyDescent="0.25">
      <c r="A53" s="244"/>
      <c r="B53" s="252"/>
      <c r="C53" s="244" t="s">
        <v>148</v>
      </c>
      <c r="D53" s="244" t="s">
        <v>92</v>
      </c>
      <c r="E53" s="186">
        <v>623.24</v>
      </c>
      <c r="F53" s="186">
        <v>3981.68</v>
      </c>
      <c r="G53" s="186">
        <v>744.6</v>
      </c>
      <c r="H53" s="291">
        <f t="shared" si="8"/>
        <v>119.47243437520056</v>
      </c>
      <c r="I53" s="292">
        <f t="shared" si="9"/>
        <v>18.700648972293106</v>
      </c>
    </row>
    <row r="54" spans="1:9" ht="45" x14ac:dyDescent="0.25">
      <c r="A54" s="278"/>
      <c r="B54" s="259">
        <v>37</v>
      </c>
      <c r="C54" s="278"/>
      <c r="D54" s="262" t="s">
        <v>144</v>
      </c>
      <c r="E54" s="162">
        <f>E55+E56+E57</f>
        <v>12037.96</v>
      </c>
      <c r="F54" s="162">
        <f t="shared" ref="F54:G54" si="11">F55+F56</f>
        <v>18581.189999999999</v>
      </c>
      <c r="G54" s="162">
        <f t="shared" si="11"/>
        <v>0</v>
      </c>
      <c r="H54" s="275">
        <f t="shared" si="8"/>
        <v>0</v>
      </c>
      <c r="I54" s="276">
        <f t="shared" si="9"/>
        <v>0</v>
      </c>
    </row>
    <row r="55" spans="1:9" x14ac:dyDescent="0.25">
      <c r="A55" s="244"/>
      <c r="B55" s="252"/>
      <c r="C55" s="244" t="s">
        <v>159</v>
      </c>
      <c r="D55" s="244" t="s">
        <v>114</v>
      </c>
      <c r="E55" s="186">
        <v>1128.1400000000001</v>
      </c>
      <c r="F55" s="186">
        <v>0</v>
      </c>
      <c r="G55" s="186">
        <v>0</v>
      </c>
      <c r="H55" s="291">
        <f t="shared" si="8"/>
        <v>0</v>
      </c>
      <c r="I55" s="292" t="e">
        <f t="shared" si="9"/>
        <v>#DIV/0!</v>
      </c>
    </row>
    <row r="56" spans="1:9" x14ac:dyDescent="0.25">
      <c r="A56" s="244"/>
      <c r="B56" s="252"/>
      <c r="C56" s="244" t="s">
        <v>148</v>
      </c>
      <c r="D56" s="244" t="s">
        <v>92</v>
      </c>
      <c r="E56" s="186">
        <v>10909.75</v>
      </c>
      <c r="F56" s="186">
        <v>18581.189999999999</v>
      </c>
      <c r="G56" s="186">
        <v>0</v>
      </c>
      <c r="H56" s="291">
        <f t="shared" si="8"/>
        <v>0</v>
      </c>
      <c r="I56" s="292">
        <f t="shared" si="9"/>
        <v>0</v>
      </c>
    </row>
    <row r="57" spans="1:9" x14ac:dyDescent="0.25">
      <c r="A57" s="244"/>
      <c r="B57" s="252"/>
      <c r="C57" s="244" t="s">
        <v>151</v>
      </c>
      <c r="D57" s="244" t="s">
        <v>139</v>
      </c>
      <c r="E57" s="182">
        <v>7.0000000000000007E-2</v>
      </c>
      <c r="F57" s="182">
        <v>0</v>
      </c>
      <c r="G57" s="182">
        <v>0</v>
      </c>
      <c r="H57" s="291">
        <f t="shared" si="8"/>
        <v>0</v>
      </c>
      <c r="I57" s="292" t="e">
        <f t="shared" si="9"/>
        <v>#DIV/0!</v>
      </c>
    </row>
    <row r="58" spans="1:9" x14ac:dyDescent="0.25">
      <c r="A58" s="278"/>
      <c r="B58" s="259">
        <v>38</v>
      </c>
      <c r="C58" s="278"/>
      <c r="D58" s="259" t="s">
        <v>167</v>
      </c>
      <c r="E58" s="162">
        <f t="shared" ref="E58:F58" si="12">E59</f>
        <v>59.73</v>
      </c>
      <c r="F58" s="162">
        <f t="shared" si="12"/>
        <v>132.72</v>
      </c>
      <c r="G58" s="162">
        <f>G60</f>
        <v>536.69000000000005</v>
      </c>
      <c r="H58" s="275">
        <f t="shared" si="8"/>
        <v>898.5267034990793</v>
      </c>
      <c r="I58" s="279">
        <f t="shared" si="9"/>
        <v>404.37763713080176</v>
      </c>
    </row>
    <row r="59" spans="1:9" x14ac:dyDescent="0.25">
      <c r="A59" s="244"/>
      <c r="B59" s="252"/>
      <c r="C59" s="244" t="s">
        <v>153</v>
      </c>
      <c r="D59" s="244" t="s">
        <v>165</v>
      </c>
      <c r="E59" s="182">
        <v>59.73</v>
      </c>
      <c r="F59" s="182">
        <v>132.72</v>
      </c>
      <c r="G59" s="182">
        <v>0</v>
      </c>
      <c r="H59" s="291">
        <f t="shared" si="8"/>
        <v>0</v>
      </c>
      <c r="I59" s="292">
        <f t="shared" si="9"/>
        <v>0</v>
      </c>
    </row>
    <row r="60" spans="1:9" x14ac:dyDescent="0.25">
      <c r="A60" s="244"/>
      <c r="B60" s="252"/>
      <c r="C60" s="244" t="s">
        <v>148</v>
      </c>
      <c r="D60" s="244" t="s">
        <v>92</v>
      </c>
      <c r="E60" s="182">
        <v>0</v>
      </c>
      <c r="F60" s="182">
        <v>0</v>
      </c>
      <c r="G60" s="182">
        <v>536.69000000000005</v>
      </c>
      <c r="H60" s="291" t="e">
        <f t="shared" si="8"/>
        <v>#DIV/0!</v>
      </c>
      <c r="I60" s="292" t="e">
        <f t="shared" si="9"/>
        <v>#DIV/0!</v>
      </c>
    </row>
    <row r="61" spans="1:9" ht="30" x14ac:dyDescent="0.25">
      <c r="A61" s="280">
        <v>4</v>
      </c>
      <c r="B61" s="281"/>
      <c r="C61" s="281"/>
      <c r="D61" s="282" t="s">
        <v>23</v>
      </c>
      <c r="E61" s="277">
        <f>E62+E68</f>
        <v>51475.91</v>
      </c>
      <c r="F61" s="277">
        <f t="shared" ref="F61:G61" si="13">F62</f>
        <v>1964.3000000000002</v>
      </c>
      <c r="G61" s="277">
        <f t="shared" si="13"/>
        <v>300</v>
      </c>
      <c r="H61" s="250">
        <f t="shared" si="8"/>
        <v>0.58279688498950277</v>
      </c>
      <c r="I61" s="251">
        <f t="shared" si="9"/>
        <v>15.272616199154914</v>
      </c>
    </row>
    <row r="62" spans="1:9" ht="45" x14ac:dyDescent="0.25">
      <c r="A62" s="239"/>
      <c r="B62" s="239">
        <v>42</v>
      </c>
      <c r="C62" s="239"/>
      <c r="D62" s="283" t="s">
        <v>24</v>
      </c>
      <c r="E62" s="162">
        <f>SUM(E63:E67)</f>
        <v>7321.52</v>
      </c>
      <c r="F62" s="162">
        <f t="shared" ref="F62:G62" si="14">SUM(F63:F68)</f>
        <v>1964.3000000000002</v>
      </c>
      <c r="G62" s="162">
        <f t="shared" si="14"/>
        <v>300</v>
      </c>
      <c r="H62" s="275">
        <f t="shared" si="8"/>
        <v>4.0975098067068041</v>
      </c>
      <c r="I62" s="276">
        <f t="shared" si="9"/>
        <v>15.272616199154914</v>
      </c>
    </row>
    <row r="63" spans="1:9" x14ac:dyDescent="0.25">
      <c r="A63" s="258"/>
      <c r="B63" s="258"/>
      <c r="C63" s="268" t="s">
        <v>158</v>
      </c>
      <c r="D63" s="284" t="s">
        <v>18</v>
      </c>
      <c r="E63" s="186">
        <v>6636.14</v>
      </c>
      <c r="F63" s="186">
        <v>0</v>
      </c>
      <c r="G63" s="186">
        <v>0</v>
      </c>
      <c r="H63" s="291">
        <f t="shared" si="8"/>
        <v>0</v>
      </c>
      <c r="I63" s="292" t="e">
        <f t="shared" si="9"/>
        <v>#DIV/0!</v>
      </c>
    </row>
    <row r="64" spans="1:9" x14ac:dyDescent="0.25">
      <c r="A64" s="258"/>
      <c r="B64" s="258"/>
      <c r="C64" s="268" t="s">
        <v>153</v>
      </c>
      <c r="D64" s="244" t="s">
        <v>165</v>
      </c>
      <c r="E64" s="186">
        <v>154.49</v>
      </c>
      <c r="F64" s="186">
        <v>0</v>
      </c>
      <c r="G64" s="186">
        <v>0</v>
      </c>
      <c r="H64" s="291">
        <f t="shared" si="8"/>
        <v>0</v>
      </c>
      <c r="I64" s="292" t="e">
        <f t="shared" si="9"/>
        <v>#DIV/0!</v>
      </c>
    </row>
    <row r="65" spans="1:9" x14ac:dyDescent="0.25">
      <c r="A65" s="258"/>
      <c r="B65" s="258"/>
      <c r="C65" s="268" t="s">
        <v>151</v>
      </c>
      <c r="D65" s="284" t="s">
        <v>139</v>
      </c>
      <c r="E65" s="186">
        <v>0</v>
      </c>
      <c r="F65" s="186">
        <v>637.07000000000005</v>
      </c>
      <c r="G65" s="186">
        <v>0</v>
      </c>
      <c r="H65" s="291" t="e">
        <f t="shared" si="8"/>
        <v>#DIV/0!</v>
      </c>
      <c r="I65" s="292">
        <f t="shared" si="9"/>
        <v>0</v>
      </c>
    </row>
    <row r="66" spans="1:9" ht="30" x14ac:dyDescent="0.25">
      <c r="A66" s="258"/>
      <c r="B66" s="258"/>
      <c r="C66" s="268" t="s">
        <v>163</v>
      </c>
      <c r="D66" s="269" t="s">
        <v>164</v>
      </c>
      <c r="E66" s="186">
        <v>0</v>
      </c>
      <c r="F66" s="186">
        <v>1327.23</v>
      </c>
      <c r="G66" s="186">
        <v>0</v>
      </c>
      <c r="H66" s="291" t="e">
        <f t="shared" si="8"/>
        <v>#DIV/0!</v>
      </c>
      <c r="I66" s="292">
        <f t="shared" si="9"/>
        <v>0</v>
      </c>
    </row>
    <row r="67" spans="1:9" x14ac:dyDescent="0.25">
      <c r="A67" s="258"/>
      <c r="B67" s="258"/>
      <c r="C67" s="268" t="s">
        <v>148</v>
      </c>
      <c r="D67" s="269" t="s">
        <v>92</v>
      </c>
      <c r="E67" s="186">
        <v>530.89</v>
      </c>
      <c r="F67" s="186">
        <v>0</v>
      </c>
      <c r="G67" s="186">
        <v>0</v>
      </c>
      <c r="H67" s="291">
        <f t="shared" si="8"/>
        <v>0</v>
      </c>
      <c r="I67" s="292" t="e">
        <f t="shared" si="9"/>
        <v>#DIV/0!</v>
      </c>
    </row>
    <row r="68" spans="1:9" x14ac:dyDescent="0.25">
      <c r="A68" s="239"/>
      <c r="B68" s="239">
        <v>45</v>
      </c>
      <c r="C68" s="239"/>
      <c r="D68" s="239"/>
      <c r="E68" s="285">
        <f>E69</f>
        <v>44154.39</v>
      </c>
      <c r="F68" s="285">
        <f t="shared" ref="F68:G68" si="15">F69</f>
        <v>0</v>
      </c>
      <c r="G68" s="285">
        <f t="shared" si="15"/>
        <v>300</v>
      </c>
      <c r="H68" s="275">
        <f t="shared" si="8"/>
        <v>0.67943414007078351</v>
      </c>
      <c r="I68" s="276" t="e">
        <f t="shared" si="9"/>
        <v>#DIV/0!</v>
      </c>
    </row>
    <row r="69" spans="1:9" x14ac:dyDescent="0.25">
      <c r="A69" s="258"/>
      <c r="B69" s="258"/>
      <c r="C69" s="268" t="s">
        <v>158</v>
      </c>
      <c r="D69" s="284" t="s">
        <v>18</v>
      </c>
      <c r="E69" s="186">
        <v>44154.39</v>
      </c>
      <c r="F69" s="186">
        <v>0</v>
      </c>
      <c r="G69" s="186">
        <v>300</v>
      </c>
      <c r="H69" s="291">
        <f t="shared" si="8"/>
        <v>0.67943414007078351</v>
      </c>
      <c r="I69" s="292" t="e">
        <f t="shared" si="9"/>
        <v>#DIV/0!</v>
      </c>
    </row>
  </sheetData>
  <mergeCells count="5">
    <mergeCell ref="A7:G7"/>
    <mergeCell ref="A34:G34"/>
    <mergeCell ref="A1:G1"/>
    <mergeCell ref="A3:G3"/>
    <mergeCell ref="A5:G5"/>
  </mergeCells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E10" sqref="E10:F10"/>
    </sheetView>
  </sheetViews>
  <sheetFormatPr defaultRowHeight="15" x14ac:dyDescent="0.25"/>
  <cols>
    <col min="1" max="1" width="37.7109375" customWidth="1"/>
    <col min="2" max="2" width="17.7109375" customWidth="1"/>
    <col min="3" max="3" width="16.85546875" customWidth="1"/>
    <col min="4" max="4" width="17.28515625" customWidth="1"/>
  </cols>
  <sheetData>
    <row r="1" spans="1:6" ht="42" customHeight="1" x14ac:dyDescent="0.25">
      <c r="A1" s="305" t="s">
        <v>206</v>
      </c>
      <c r="B1" s="305"/>
      <c r="C1" s="305"/>
      <c r="D1" s="305"/>
    </row>
    <row r="2" spans="1:6" ht="18" customHeight="1" x14ac:dyDescent="0.25">
      <c r="A2" s="5"/>
      <c r="B2" s="5"/>
      <c r="C2" s="5"/>
      <c r="D2" s="5"/>
    </row>
    <row r="3" spans="1:6" ht="15.75" x14ac:dyDescent="0.25">
      <c r="A3" s="305" t="s">
        <v>29</v>
      </c>
      <c r="B3" s="305"/>
      <c r="C3" s="305"/>
      <c r="D3" s="307"/>
    </row>
    <row r="4" spans="1:6" ht="18" x14ac:dyDescent="0.25">
      <c r="A4" s="5"/>
      <c r="B4" s="5"/>
      <c r="C4" s="5"/>
      <c r="D4" s="6"/>
    </row>
    <row r="5" spans="1:6" ht="18" customHeight="1" x14ac:dyDescent="0.25">
      <c r="A5" s="305" t="s">
        <v>13</v>
      </c>
      <c r="B5" s="306"/>
      <c r="C5" s="306"/>
      <c r="D5" s="306"/>
    </row>
    <row r="6" spans="1:6" ht="18" x14ac:dyDescent="0.25">
      <c r="A6" s="5"/>
      <c r="B6" s="5"/>
      <c r="C6" s="5"/>
      <c r="D6" s="6"/>
    </row>
    <row r="7" spans="1:6" ht="15.75" x14ac:dyDescent="0.25">
      <c r="A7" s="305" t="s">
        <v>25</v>
      </c>
      <c r="B7" s="332"/>
      <c r="C7" s="332"/>
      <c r="D7" s="332"/>
    </row>
    <row r="8" spans="1:6" ht="15.75" x14ac:dyDescent="0.25">
      <c r="A8" s="43"/>
      <c r="B8" s="45"/>
      <c r="C8" s="45"/>
      <c r="D8" s="45"/>
    </row>
    <row r="9" spans="1:6" ht="18" x14ac:dyDescent="0.25">
      <c r="A9" s="5"/>
      <c r="B9" s="5"/>
      <c r="C9" s="5"/>
      <c r="D9" s="6"/>
    </row>
    <row r="10" spans="1:6" ht="45" x14ac:dyDescent="0.25">
      <c r="A10" s="234" t="s">
        <v>26</v>
      </c>
      <c r="B10" s="154" t="s">
        <v>230</v>
      </c>
      <c r="C10" s="234" t="s">
        <v>37</v>
      </c>
      <c r="D10" s="293" t="s">
        <v>198</v>
      </c>
      <c r="E10" s="78" t="s">
        <v>199</v>
      </c>
      <c r="F10" s="78" t="s">
        <v>199</v>
      </c>
    </row>
    <row r="11" spans="1:6" x14ac:dyDescent="0.25">
      <c r="A11" s="235">
        <v>1</v>
      </c>
      <c r="B11" s="236">
        <v>2</v>
      </c>
      <c r="C11" s="236">
        <v>3</v>
      </c>
      <c r="D11" s="236">
        <v>4</v>
      </c>
      <c r="E11" s="55" t="s">
        <v>200</v>
      </c>
      <c r="F11" s="55" t="s">
        <v>201</v>
      </c>
    </row>
    <row r="12" spans="1:6" ht="15.75" customHeight="1" x14ac:dyDescent="0.25">
      <c r="A12" s="237" t="s">
        <v>27</v>
      </c>
      <c r="B12" s="238">
        <f t="shared" ref="B12:D12" si="0">B13</f>
        <v>1109333.5599999998</v>
      </c>
      <c r="C12" s="238">
        <f t="shared" si="0"/>
        <v>1070621.1100000001</v>
      </c>
      <c r="D12" s="238">
        <f t="shared" si="0"/>
        <v>566593.82000000007</v>
      </c>
      <c r="E12" s="62">
        <f>SUM(D12/B12*100)</f>
        <v>51.075153626471028</v>
      </c>
      <c r="F12" s="62">
        <f>SUM(D12/C12*100)</f>
        <v>52.921973488828364</v>
      </c>
    </row>
    <row r="13" spans="1:6" ht="20.25" customHeight="1" x14ac:dyDescent="0.25">
      <c r="A13" s="239" t="s">
        <v>41</v>
      </c>
      <c r="B13" s="240">
        <f t="shared" ref="B13:D13" si="1">SUM(B14:B16)</f>
        <v>1109333.5599999998</v>
      </c>
      <c r="C13" s="240">
        <f t="shared" si="1"/>
        <v>1070621.1100000001</v>
      </c>
      <c r="D13" s="240">
        <f t="shared" si="1"/>
        <v>566593.82000000007</v>
      </c>
      <c r="E13" s="63">
        <f t="shared" ref="E13:E16" si="2">SUM(D13/B13*100)</f>
        <v>51.075153626471028</v>
      </c>
      <c r="F13" s="63">
        <f t="shared" ref="F13:F16" si="3">SUM(D13/C13*100)</f>
        <v>52.921973488828364</v>
      </c>
    </row>
    <row r="14" spans="1:6" ht="30" customHeight="1" x14ac:dyDescent="0.25">
      <c r="A14" s="241" t="s">
        <v>42</v>
      </c>
      <c r="B14" s="158">
        <v>1046660.7</v>
      </c>
      <c r="C14" s="158">
        <v>1047288.43</v>
      </c>
      <c r="D14" s="158">
        <v>563956.42000000004</v>
      </c>
      <c r="E14" s="61">
        <f t="shared" si="2"/>
        <v>53.881493783037811</v>
      </c>
      <c r="F14" s="61">
        <f t="shared" si="3"/>
        <v>53.84919797118355</v>
      </c>
    </row>
    <row r="15" spans="1:6" ht="21" customHeight="1" x14ac:dyDescent="0.25">
      <c r="A15" s="242" t="s">
        <v>168</v>
      </c>
      <c r="B15" s="158">
        <v>62385.66</v>
      </c>
      <c r="C15" s="158">
        <v>20545.5</v>
      </c>
      <c r="D15" s="158">
        <v>300</v>
      </c>
      <c r="E15" s="61">
        <f t="shared" si="2"/>
        <v>0.480879740632703</v>
      </c>
      <c r="F15" s="61">
        <f t="shared" si="3"/>
        <v>1.4601737606775207</v>
      </c>
    </row>
    <row r="16" spans="1:6" ht="30" customHeight="1" x14ac:dyDescent="0.25">
      <c r="A16" s="243" t="s">
        <v>169</v>
      </c>
      <c r="B16" s="158">
        <v>287.2</v>
      </c>
      <c r="C16" s="158">
        <v>2787.18</v>
      </c>
      <c r="D16" s="158">
        <v>2337.4</v>
      </c>
      <c r="E16" s="61">
        <f t="shared" si="2"/>
        <v>813.85793871866292</v>
      </c>
      <c r="F16" s="61">
        <f t="shared" si="3"/>
        <v>83.862542067609553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P194"/>
  <sheetViews>
    <sheetView zoomScaleNormal="100" workbookViewId="0">
      <selection activeCell="H6" sqref="H6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4.5703125" customWidth="1"/>
    <col min="4" max="4" width="35.28515625" customWidth="1"/>
    <col min="5" max="5" width="12.85546875" hidden="1" customWidth="1"/>
    <col min="6" max="6" width="12.140625" customWidth="1"/>
    <col min="7" max="7" width="11.42578125" customWidth="1"/>
    <col min="8" max="8" width="10.85546875" customWidth="1"/>
  </cols>
  <sheetData>
    <row r="1" spans="1:28" ht="42" customHeight="1" x14ac:dyDescent="0.25">
      <c r="A1" s="305" t="s">
        <v>207</v>
      </c>
      <c r="B1" s="305"/>
      <c r="C1" s="305"/>
      <c r="D1" s="305"/>
      <c r="E1" s="305"/>
      <c r="F1" s="305"/>
      <c r="G1" s="305"/>
      <c r="H1" s="305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5.25" customHeight="1" x14ac:dyDescent="0.25">
      <c r="A2" s="16"/>
      <c r="B2" s="16"/>
      <c r="C2" s="16"/>
      <c r="D2" s="16"/>
      <c r="E2" s="16"/>
      <c r="F2" s="16"/>
      <c r="G2" s="16"/>
      <c r="H2" s="6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18" customHeight="1" x14ac:dyDescent="0.25">
      <c r="A3" s="305" t="s">
        <v>28</v>
      </c>
      <c r="B3" s="306"/>
      <c r="C3" s="306"/>
      <c r="D3" s="306"/>
      <c r="E3" s="306"/>
      <c r="F3" s="306"/>
      <c r="G3" s="306"/>
      <c r="H3" s="306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12" customHeight="1" x14ac:dyDescent="0.25">
      <c r="A4" s="43"/>
      <c r="B4" s="44"/>
      <c r="C4" s="44"/>
      <c r="D4" s="44"/>
      <c r="E4" s="54"/>
      <c r="F4" s="44"/>
      <c r="G4" s="44"/>
      <c r="H4" s="4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6" customHeight="1" x14ac:dyDescent="0.25">
      <c r="A5" s="16"/>
      <c r="B5" s="16"/>
      <c r="C5" s="16"/>
      <c r="D5" s="16"/>
      <c r="E5" s="16"/>
      <c r="F5" s="16"/>
      <c r="G5" s="16"/>
      <c r="H5" s="6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58.5" customHeight="1" x14ac:dyDescent="0.25">
      <c r="A6" s="368" t="s">
        <v>30</v>
      </c>
      <c r="B6" s="369"/>
      <c r="C6" s="370"/>
      <c r="D6" s="155" t="s">
        <v>31</v>
      </c>
      <c r="E6" s="154" t="s">
        <v>177</v>
      </c>
      <c r="F6" s="154" t="s">
        <v>230</v>
      </c>
      <c r="G6" s="74" t="s">
        <v>37</v>
      </c>
      <c r="H6" s="294" t="s">
        <v>198</v>
      </c>
      <c r="I6" s="78" t="s">
        <v>199</v>
      </c>
      <c r="J6" s="78" t="s">
        <v>199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3.5" customHeight="1" x14ac:dyDescent="0.25">
      <c r="A7" s="368"/>
      <c r="B7" s="369"/>
      <c r="C7" s="370"/>
      <c r="D7" s="155">
        <v>1</v>
      </c>
      <c r="E7" s="190"/>
      <c r="F7" s="155">
        <v>2</v>
      </c>
      <c r="G7" s="155">
        <v>3</v>
      </c>
      <c r="H7" s="155">
        <v>4</v>
      </c>
      <c r="I7" s="60" t="s">
        <v>200</v>
      </c>
      <c r="J7" s="60" t="s">
        <v>201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x14ac:dyDescent="0.25">
      <c r="A8" s="347" t="s">
        <v>43</v>
      </c>
      <c r="B8" s="371"/>
      <c r="C8" s="372"/>
      <c r="D8" s="191" t="s">
        <v>33</v>
      </c>
      <c r="E8" s="191"/>
      <c r="F8" s="156"/>
      <c r="G8" s="156"/>
      <c r="H8" s="156"/>
      <c r="I8" s="156"/>
      <c r="J8" s="156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x14ac:dyDescent="0.25">
      <c r="A9" s="347" t="s">
        <v>107</v>
      </c>
      <c r="B9" s="371"/>
      <c r="C9" s="372"/>
      <c r="D9" s="191" t="s">
        <v>108</v>
      </c>
      <c r="E9" s="157">
        <f>E10+E85</f>
        <v>8358273.7299999986</v>
      </c>
      <c r="F9" s="158">
        <f>E9/7.5345</f>
        <v>1109333.5629437917</v>
      </c>
      <c r="G9" s="159">
        <f>G10+G86</f>
        <v>1070621.112444754</v>
      </c>
      <c r="H9" s="159">
        <f>H10+H86</f>
        <v>566593.81999999983</v>
      </c>
      <c r="I9" s="254">
        <f>SUM(H9/F9*100)</f>
        <v>51.075153490935008</v>
      </c>
      <c r="J9" s="254">
        <f>SUM(H9/G9*100)</f>
        <v>52.921973367981487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30" x14ac:dyDescent="0.25">
      <c r="A10" s="362" t="s">
        <v>109</v>
      </c>
      <c r="B10" s="344"/>
      <c r="C10" s="345"/>
      <c r="D10" s="191" t="s">
        <v>110</v>
      </c>
      <c r="E10" s="157">
        <f>E11+E18+E61</f>
        <v>1264527.7000000002</v>
      </c>
      <c r="F10" s="158">
        <f t="shared" ref="F10:F73" si="0">E10/7.5345</f>
        <v>167831.66766208774</v>
      </c>
      <c r="G10" s="158">
        <f>G11+G18+G61</f>
        <v>97721.779999999984</v>
      </c>
      <c r="H10" s="158">
        <f>H11+H26+H61+H19</f>
        <v>53563.130000000005</v>
      </c>
      <c r="I10" s="254">
        <f t="shared" ref="I10:I73" si="1">SUM(H10/F10*100)</f>
        <v>31.914793403497605</v>
      </c>
      <c r="J10" s="254">
        <f t="shared" ref="J10:J73" si="2">SUM(H10/G10*100)</f>
        <v>54.811864867791002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x14ac:dyDescent="0.25">
      <c r="A11" s="363" t="s">
        <v>111</v>
      </c>
      <c r="B11" s="377"/>
      <c r="C11" s="378"/>
      <c r="D11" s="192" t="s">
        <v>112</v>
      </c>
      <c r="E11" s="193">
        <f>E12</f>
        <v>8500</v>
      </c>
      <c r="F11" s="160">
        <f t="shared" si="0"/>
        <v>1128.1438715243214</v>
      </c>
      <c r="G11" s="160">
        <f t="shared" ref="G11:H14" si="3">G12</f>
        <v>0</v>
      </c>
      <c r="H11" s="160">
        <f t="shared" si="3"/>
        <v>0</v>
      </c>
      <c r="I11" s="287">
        <f t="shared" si="1"/>
        <v>0</v>
      </c>
      <c r="J11" s="287" t="e">
        <f t="shared" si="2"/>
        <v>#DIV/0!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s="23" customFormat="1" ht="30" x14ac:dyDescent="0.25">
      <c r="A12" s="381" t="s">
        <v>106</v>
      </c>
      <c r="B12" s="382"/>
      <c r="C12" s="383"/>
      <c r="D12" s="194" t="s">
        <v>120</v>
      </c>
      <c r="E12" s="195">
        <f>E13</f>
        <v>8500</v>
      </c>
      <c r="F12" s="161">
        <f t="shared" si="0"/>
        <v>1128.1438715243214</v>
      </c>
      <c r="G12" s="162">
        <f t="shared" si="3"/>
        <v>0</v>
      </c>
      <c r="H12" s="162">
        <f t="shared" si="3"/>
        <v>0</v>
      </c>
      <c r="I12" s="267">
        <f t="shared" si="1"/>
        <v>0</v>
      </c>
      <c r="J12" s="267" t="e">
        <f t="shared" si="2"/>
        <v>#DIV/0!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ht="30" x14ac:dyDescent="0.25">
      <c r="A13" s="337" t="s">
        <v>113</v>
      </c>
      <c r="B13" s="338"/>
      <c r="C13" s="339"/>
      <c r="D13" s="197" t="s">
        <v>172</v>
      </c>
      <c r="E13" s="198">
        <f>E14</f>
        <v>8500</v>
      </c>
      <c r="F13" s="163">
        <f t="shared" si="0"/>
        <v>1128.1438715243214</v>
      </c>
      <c r="G13" s="164">
        <f t="shared" si="3"/>
        <v>0</v>
      </c>
      <c r="H13" s="164">
        <f t="shared" si="3"/>
        <v>0</v>
      </c>
      <c r="I13" s="287">
        <f t="shared" si="1"/>
        <v>0</v>
      </c>
      <c r="J13" s="287" t="e">
        <f t="shared" si="2"/>
        <v>#DIV/0!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s="25" customFormat="1" x14ac:dyDescent="0.25">
      <c r="A14" s="340" t="s">
        <v>119</v>
      </c>
      <c r="B14" s="375"/>
      <c r="C14" s="376"/>
      <c r="D14" s="199" t="s">
        <v>114</v>
      </c>
      <c r="E14" s="200">
        <f>E15</f>
        <v>8500</v>
      </c>
      <c r="F14" s="165">
        <f t="shared" si="0"/>
        <v>1128.1438715243214</v>
      </c>
      <c r="G14" s="166">
        <f t="shared" si="3"/>
        <v>0</v>
      </c>
      <c r="H14" s="166">
        <f t="shared" si="3"/>
        <v>0</v>
      </c>
      <c r="I14" s="288">
        <f t="shared" si="1"/>
        <v>0</v>
      </c>
      <c r="J14" s="288" t="e">
        <f t="shared" si="2"/>
        <v>#DIV/0!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1" customFormat="1" ht="30" x14ac:dyDescent="0.25">
      <c r="A15" s="202">
        <v>37</v>
      </c>
      <c r="B15" s="203"/>
      <c r="C15" s="204"/>
      <c r="D15" s="205" t="s">
        <v>144</v>
      </c>
      <c r="E15" s="206">
        <f>E16</f>
        <v>8500</v>
      </c>
      <c r="F15" s="158">
        <f t="shared" si="0"/>
        <v>1128.1438715243214</v>
      </c>
      <c r="G15" s="167">
        <f t="shared" ref="G15:H15" si="4">G16</f>
        <v>0</v>
      </c>
      <c r="H15" s="167">
        <f t="shared" si="4"/>
        <v>0</v>
      </c>
      <c r="I15" s="254">
        <f t="shared" si="1"/>
        <v>0</v>
      </c>
      <c r="J15" s="254" t="e">
        <f t="shared" si="2"/>
        <v>#DIV/0!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30" x14ac:dyDescent="0.25">
      <c r="A16" s="347">
        <v>3722</v>
      </c>
      <c r="B16" s="371"/>
      <c r="C16" s="372"/>
      <c r="D16" s="207" t="s">
        <v>115</v>
      </c>
      <c r="E16" s="188">
        <v>8500</v>
      </c>
      <c r="F16" s="168">
        <f t="shared" si="0"/>
        <v>1128.1438715243214</v>
      </c>
      <c r="G16" s="168">
        <v>0</v>
      </c>
      <c r="H16" s="168">
        <v>0</v>
      </c>
      <c r="I16" s="156">
        <f t="shared" si="1"/>
        <v>0</v>
      </c>
      <c r="J16" s="156" t="e">
        <f t="shared" si="2"/>
        <v>#DIV/0!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x14ac:dyDescent="0.25">
      <c r="A17" s="347"/>
      <c r="B17" s="371"/>
      <c r="C17" s="372"/>
      <c r="D17" s="207"/>
      <c r="E17" s="188"/>
      <c r="F17" s="158"/>
      <c r="G17" s="156"/>
      <c r="H17" s="156"/>
      <c r="I17" s="156"/>
      <c r="J17" s="156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x14ac:dyDescent="0.25">
      <c r="A18" s="362" t="s">
        <v>116</v>
      </c>
      <c r="B18" s="344"/>
      <c r="C18" s="345"/>
      <c r="D18" s="191" t="s">
        <v>173</v>
      </c>
      <c r="E18" s="169">
        <f>E19+E26</f>
        <v>889303.01000000013</v>
      </c>
      <c r="F18" s="158">
        <f t="shared" si="0"/>
        <v>118030.79301878028</v>
      </c>
      <c r="G18" s="169">
        <f>G19+G26</f>
        <v>97202.439999999988</v>
      </c>
      <c r="H18" s="170">
        <f>H26+H61+H19</f>
        <v>53563.130000000005</v>
      </c>
      <c r="I18" s="254">
        <f t="shared" si="1"/>
        <v>45.380640619331764</v>
      </c>
      <c r="J18" s="254">
        <f t="shared" si="2"/>
        <v>55.104717535897265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x14ac:dyDescent="0.25">
      <c r="A19" s="363" t="s">
        <v>178</v>
      </c>
      <c r="B19" s="377"/>
      <c r="C19" s="378"/>
      <c r="D19" s="192" t="s">
        <v>97</v>
      </c>
      <c r="E19" s="208">
        <f>E20</f>
        <v>90431.25</v>
      </c>
      <c r="F19" s="160">
        <f t="shared" si="0"/>
        <v>12002.289468445151</v>
      </c>
      <c r="G19" s="171">
        <f>G20</f>
        <v>0</v>
      </c>
      <c r="H19" s="171">
        <f>H20</f>
        <v>300</v>
      </c>
      <c r="I19" s="266">
        <f t="shared" si="1"/>
        <v>2.4995231183910431</v>
      </c>
      <c r="J19" s="266" t="e">
        <f t="shared" si="2"/>
        <v>#DIV/0!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15" customHeight="1" x14ac:dyDescent="0.25">
      <c r="A20" s="381" t="s">
        <v>96</v>
      </c>
      <c r="B20" s="382"/>
      <c r="C20" s="383"/>
      <c r="D20" s="194" t="s">
        <v>180</v>
      </c>
      <c r="E20" s="195">
        <f t="shared" ref="E20:E23" si="5">E21</f>
        <v>90431.25</v>
      </c>
      <c r="F20" s="161">
        <f t="shared" si="0"/>
        <v>12002.289468445151</v>
      </c>
      <c r="G20" s="172">
        <f t="shared" ref="G20:G23" si="6">G21</f>
        <v>0</v>
      </c>
      <c r="H20" s="172">
        <f t="shared" ref="H20:H23" si="7">H21</f>
        <v>300</v>
      </c>
      <c r="I20" s="267">
        <f t="shared" si="1"/>
        <v>2.4995231183910431</v>
      </c>
      <c r="J20" s="267" t="e">
        <f t="shared" si="2"/>
        <v>#DIV/0!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5" customHeight="1" x14ac:dyDescent="0.25">
      <c r="A21" s="337" t="s">
        <v>179</v>
      </c>
      <c r="B21" s="338"/>
      <c r="C21" s="339"/>
      <c r="D21" s="197" t="s">
        <v>181</v>
      </c>
      <c r="E21" s="198">
        <f t="shared" si="5"/>
        <v>90431.25</v>
      </c>
      <c r="F21" s="160">
        <f t="shared" si="0"/>
        <v>12002.289468445151</v>
      </c>
      <c r="G21" s="171">
        <f t="shared" si="6"/>
        <v>0</v>
      </c>
      <c r="H21" s="171">
        <f t="shared" si="7"/>
        <v>300</v>
      </c>
      <c r="I21" s="266">
        <f t="shared" si="1"/>
        <v>2.4995231183910431</v>
      </c>
      <c r="J21" s="266" t="e">
        <f t="shared" si="2"/>
        <v>#DIV/0!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x14ac:dyDescent="0.25">
      <c r="A22" s="340" t="s">
        <v>79</v>
      </c>
      <c r="B22" s="375"/>
      <c r="C22" s="376"/>
      <c r="D22" s="199" t="s">
        <v>18</v>
      </c>
      <c r="E22" s="200">
        <f t="shared" si="5"/>
        <v>90431.25</v>
      </c>
      <c r="F22" s="165">
        <f t="shared" si="0"/>
        <v>12002.289468445151</v>
      </c>
      <c r="G22" s="173">
        <f t="shared" si="6"/>
        <v>0</v>
      </c>
      <c r="H22" s="173">
        <f t="shared" si="7"/>
        <v>300</v>
      </c>
      <c r="I22" s="288">
        <f t="shared" si="1"/>
        <v>2.4995231183910431</v>
      </c>
      <c r="J22" s="288" t="e">
        <f t="shared" si="2"/>
        <v>#DIV/0!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30" x14ac:dyDescent="0.25">
      <c r="A23" s="202">
        <v>45</v>
      </c>
      <c r="B23" s="209"/>
      <c r="C23" s="210"/>
      <c r="D23" s="191" t="s">
        <v>182</v>
      </c>
      <c r="E23" s="169">
        <f t="shared" si="5"/>
        <v>90431.25</v>
      </c>
      <c r="F23" s="158">
        <f t="shared" si="0"/>
        <v>12002.289468445151</v>
      </c>
      <c r="G23" s="170">
        <f t="shared" si="6"/>
        <v>0</v>
      </c>
      <c r="H23" s="170">
        <f t="shared" si="7"/>
        <v>300</v>
      </c>
      <c r="I23" s="254">
        <f t="shared" si="1"/>
        <v>2.4995231183910431</v>
      </c>
      <c r="J23" s="254" t="e">
        <f t="shared" si="2"/>
        <v>#DIV/0!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30" x14ac:dyDescent="0.25">
      <c r="A24" s="343">
        <v>4511</v>
      </c>
      <c r="B24" s="344"/>
      <c r="C24" s="345"/>
      <c r="D24" s="207" t="s">
        <v>183</v>
      </c>
      <c r="E24" s="188">
        <v>90431.25</v>
      </c>
      <c r="F24" s="168">
        <f t="shared" si="0"/>
        <v>12002.289468445151</v>
      </c>
      <c r="G24" s="168">
        <v>0</v>
      </c>
      <c r="H24" s="168">
        <v>300</v>
      </c>
      <c r="I24" s="156">
        <f t="shared" si="1"/>
        <v>2.4995231183910431</v>
      </c>
      <c r="J24" s="156" t="e">
        <f t="shared" si="2"/>
        <v>#DIV/0!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x14ac:dyDescent="0.25">
      <c r="A25" s="211"/>
      <c r="B25" s="209"/>
      <c r="C25" s="210"/>
      <c r="D25" s="191" t="s">
        <v>196</v>
      </c>
      <c r="E25" s="188"/>
      <c r="F25" s="158"/>
      <c r="G25" s="168"/>
      <c r="H25" s="158">
        <f>H26+H61</f>
        <v>53263.130000000005</v>
      </c>
      <c r="I25" s="156"/>
      <c r="J25" s="15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30" x14ac:dyDescent="0.25">
      <c r="A26" s="363" t="s">
        <v>74</v>
      </c>
      <c r="B26" s="377"/>
      <c r="C26" s="378"/>
      <c r="D26" s="192" t="s">
        <v>121</v>
      </c>
      <c r="E26" s="208">
        <f>E27</f>
        <v>798871.76000000013</v>
      </c>
      <c r="F26" s="160">
        <f t="shared" si="0"/>
        <v>106028.50355033514</v>
      </c>
      <c r="G26" s="160">
        <f>G27</f>
        <v>97202.439999999988</v>
      </c>
      <c r="H26" s="160">
        <f t="shared" ref="H26" si="8">H27</f>
        <v>52493.350000000006</v>
      </c>
      <c r="I26" s="290">
        <f t="shared" si="1"/>
        <v>49.508715338116346</v>
      </c>
      <c r="J26" s="290">
        <f t="shared" si="2"/>
        <v>54.004148455532608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s="24" customFormat="1" ht="30" customHeight="1" x14ac:dyDescent="0.25">
      <c r="A27" s="352" t="s">
        <v>44</v>
      </c>
      <c r="B27" s="379"/>
      <c r="C27" s="380"/>
      <c r="D27" s="212" t="s">
        <v>175</v>
      </c>
      <c r="E27" s="213">
        <f>E28</f>
        <v>798871.76000000013</v>
      </c>
      <c r="F27" s="161">
        <f t="shared" si="0"/>
        <v>106028.50355033514</v>
      </c>
      <c r="G27" s="161">
        <f>G28+G55</f>
        <v>97202.439999999988</v>
      </c>
      <c r="H27" s="161">
        <f>H28+H55</f>
        <v>52493.350000000006</v>
      </c>
      <c r="I27" s="267">
        <f t="shared" si="1"/>
        <v>49.508715338116346</v>
      </c>
      <c r="J27" s="267">
        <f t="shared" si="2"/>
        <v>54.004148455532608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x14ac:dyDescent="0.25">
      <c r="A28" s="355" t="s">
        <v>124</v>
      </c>
      <c r="B28" s="373"/>
      <c r="C28" s="374"/>
      <c r="D28" s="214" t="s">
        <v>21</v>
      </c>
      <c r="E28" s="215">
        <f>E29+E55</f>
        <v>798871.76000000013</v>
      </c>
      <c r="F28" s="174">
        <f t="shared" si="0"/>
        <v>106028.50355033514</v>
      </c>
      <c r="G28" s="174">
        <f>G29</f>
        <v>90116.4</v>
      </c>
      <c r="H28" s="174">
        <f t="shared" ref="H28" si="9">H29</f>
        <v>50069.600000000006</v>
      </c>
      <c r="I28" s="289">
        <f t="shared" si="1"/>
        <v>47.222773427364615</v>
      </c>
      <c r="J28" s="289">
        <f t="shared" si="2"/>
        <v>55.561029956811424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s="25" customFormat="1" x14ac:dyDescent="0.25">
      <c r="A29" s="340" t="s">
        <v>122</v>
      </c>
      <c r="B29" s="375"/>
      <c r="C29" s="376"/>
      <c r="D29" s="199" t="s">
        <v>45</v>
      </c>
      <c r="E29" s="200">
        <f>E30+E53</f>
        <v>745482.00000000012</v>
      </c>
      <c r="F29" s="165">
        <f t="shared" si="0"/>
        <v>98942.464662552273</v>
      </c>
      <c r="G29" s="166">
        <f t="shared" ref="G29:H29" si="10">G30+G53</f>
        <v>90116.4</v>
      </c>
      <c r="H29" s="166">
        <f t="shared" si="10"/>
        <v>50069.600000000006</v>
      </c>
      <c r="I29" s="288">
        <f t="shared" si="1"/>
        <v>50.604763253841135</v>
      </c>
      <c r="J29" s="288">
        <f t="shared" si="2"/>
        <v>55.561029956811424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s="21" customFormat="1" x14ac:dyDescent="0.25">
      <c r="A30" s="202">
        <v>32</v>
      </c>
      <c r="B30" s="203"/>
      <c r="C30" s="204"/>
      <c r="D30" s="205" t="s">
        <v>32</v>
      </c>
      <c r="E30" s="206">
        <f>SUM(E31:E52)</f>
        <v>740982.00000000012</v>
      </c>
      <c r="F30" s="158">
        <f t="shared" si="0"/>
        <v>98345.212024686451</v>
      </c>
      <c r="G30" s="167">
        <f t="shared" ref="G30:H30" si="11">SUM(G31:G52)</f>
        <v>89585.489999999991</v>
      </c>
      <c r="H30" s="167">
        <f t="shared" si="11"/>
        <v>49725.380000000005</v>
      </c>
      <c r="I30" s="254">
        <f t="shared" si="1"/>
        <v>50.562075139477066</v>
      </c>
      <c r="J30" s="254">
        <f t="shared" si="2"/>
        <v>55.506064653996987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x14ac:dyDescent="0.25">
      <c r="A31" s="343">
        <v>3211</v>
      </c>
      <c r="B31" s="344"/>
      <c r="C31" s="345"/>
      <c r="D31" s="207" t="s">
        <v>46</v>
      </c>
      <c r="E31" s="188">
        <v>38448.720000000001</v>
      </c>
      <c r="F31" s="168">
        <f t="shared" si="0"/>
        <v>5103.0220983476011</v>
      </c>
      <c r="G31" s="156">
        <v>3981.68</v>
      </c>
      <c r="H31" s="156">
        <v>2783.87</v>
      </c>
      <c r="I31" s="156">
        <f t="shared" si="1"/>
        <v>54.553359682715055</v>
      </c>
      <c r="J31" s="156">
        <f t="shared" si="2"/>
        <v>69.916969721323667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30" x14ac:dyDescent="0.25">
      <c r="A32" s="343">
        <v>3212</v>
      </c>
      <c r="B32" s="344"/>
      <c r="C32" s="345"/>
      <c r="D32" s="207" t="s">
        <v>47</v>
      </c>
      <c r="E32" s="188">
        <v>376531.28</v>
      </c>
      <c r="F32" s="168">
        <f t="shared" si="0"/>
        <v>49974.288937553916</v>
      </c>
      <c r="G32" s="156">
        <v>47382.04</v>
      </c>
      <c r="H32" s="156">
        <v>29440.76</v>
      </c>
      <c r="I32" s="156">
        <f t="shared" si="1"/>
        <v>58.911813706420361</v>
      </c>
      <c r="J32" s="156">
        <f t="shared" si="2"/>
        <v>62.134851095478375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x14ac:dyDescent="0.25">
      <c r="A33" s="343">
        <v>3213</v>
      </c>
      <c r="B33" s="344"/>
      <c r="C33" s="345"/>
      <c r="D33" s="207" t="s">
        <v>48</v>
      </c>
      <c r="E33" s="188">
        <v>4830</v>
      </c>
      <c r="F33" s="168">
        <f t="shared" si="0"/>
        <v>641.05116464264381</v>
      </c>
      <c r="G33" s="156">
        <v>663.61</v>
      </c>
      <c r="H33" s="156">
        <v>179.73</v>
      </c>
      <c r="I33" s="156">
        <f t="shared" si="1"/>
        <v>28.036763664596272</v>
      </c>
      <c r="J33" s="156">
        <f t="shared" si="2"/>
        <v>27.083678666686755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x14ac:dyDescent="0.25">
      <c r="A34" s="211">
        <v>3214</v>
      </c>
      <c r="B34" s="209"/>
      <c r="C34" s="210"/>
      <c r="D34" s="207" t="s">
        <v>190</v>
      </c>
      <c r="E34" s="188">
        <v>0</v>
      </c>
      <c r="F34" s="168">
        <f t="shared" si="0"/>
        <v>0</v>
      </c>
      <c r="G34" s="156">
        <v>66.36</v>
      </c>
      <c r="H34" s="156">
        <v>0</v>
      </c>
      <c r="I34" s="156" t="e">
        <f t="shared" si="1"/>
        <v>#DIV/0!</v>
      </c>
      <c r="J34" s="156">
        <f t="shared" si="2"/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30" x14ac:dyDescent="0.25">
      <c r="A35" s="343">
        <v>3221</v>
      </c>
      <c r="B35" s="344"/>
      <c r="C35" s="345"/>
      <c r="D35" s="207" t="s">
        <v>49</v>
      </c>
      <c r="E35" s="188">
        <v>73961.38</v>
      </c>
      <c r="F35" s="168">
        <f t="shared" si="0"/>
        <v>9816.3620678213556</v>
      </c>
      <c r="G35" s="156">
        <v>7363.73</v>
      </c>
      <c r="H35" s="156">
        <v>4224.1899999999996</v>
      </c>
      <c r="I35" s="156">
        <f t="shared" si="1"/>
        <v>43.032133195729983</v>
      </c>
      <c r="J35" s="156">
        <f t="shared" si="2"/>
        <v>57.364813756071989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x14ac:dyDescent="0.25">
      <c r="A36" s="343">
        <v>3222</v>
      </c>
      <c r="B36" s="344"/>
      <c r="C36" s="345"/>
      <c r="D36" s="207" t="s">
        <v>123</v>
      </c>
      <c r="E36" s="188">
        <v>397.15</v>
      </c>
      <c r="F36" s="168">
        <f t="shared" si="0"/>
        <v>52.710863361868732</v>
      </c>
      <c r="G36" s="156">
        <v>66.36</v>
      </c>
      <c r="H36" s="156">
        <v>60.66</v>
      </c>
      <c r="I36" s="156">
        <f t="shared" si="1"/>
        <v>115.08064207478283</v>
      </c>
      <c r="J36" s="156">
        <f t="shared" si="2"/>
        <v>91.410488245931276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25">
      <c r="A37" s="343">
        <v>3223</v>
      </c>
      <c r="B37" s="344"/>
      <c r="C37" s="345"/>
      <c r="D37" s="207" t="s">
        <v>50</v>
      </c>
      <c r="E37" s="188">
        <v>142338.67000000001</v>
      </c>
      <c r="F37" s="168">
        <f t="shared" si="0"/>
        <v>18891.588028402683</v>
      </c>
      <c r="G37" s="156">
        <v>15926.74</v>
      </c>
      <c r="H37" s="156">
        <v>7893.26</v>
      </c>
      <c r="I37" s="156">
        <f t="shared" si="1"/>
        <v>41.781876611605263</v>
      </c>
      <c r="J37" s="156">
        <f t="shared" si="2"/>
        <v>49.559796920148131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x14ac:dyDescent="0.25">
      <c r="A38" s="343">
        <v>3225</v>
      </c>
      <c r="B38" s="344"/>
      <c r="C38" s="345"/>
      <c r="D38" s="207" t="s">
        <v>51</v>
      </c>
      <c r="E38" s="188">
        <v>2413</v>
      </c>
      <c r="F38" s="168">
        <f t="shared" si="0"/>
        <v>320.26013670449265</v>
      </c>
      <c r="G38" s="156">
        <v>331.81</v>
      </c>
      <c r="H38" s="156">
        <v>0</v>
      </c>
      <c r="I38" s="156">
        <f t="shared" si="1"/>
        <v>0</v>
      </c>
      <c r="J38" s="156">
        <f t="shared" si="2"/>
        <v>0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30" x14ac:dyDescent="0.25">
      <c r="A39" s="343">
        <v>3227</v>
      </c>
      <c r="B39" s="344"/>
      <c r="C39" s="345"/>
      <c r="D39" s="207" t="s">
        <v>52</v>
      </c>
      <c r="E39" s="188">
        <v>0</v>
      </c>
      <c r="F39" s="168">
        <f t="shared" si="0"/>
        <v>0</v>
      </c>
      <c r="G39" s="156">
        <v>199.08</v>
      </c>
      <c r="H39" s="156">
        <v>0</v>
      </c>
      <c r="I39" s="156" t="e">
        <f t="shared" si="1"/>
        <v>#DIV/0!</v>
      </c>
      <c r="J39" s="156">
        <f t="shared" si="2"/>
        <v>0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x14ac:dyDescent="0.25">
      <c r="A40" s="343">
        <v>3231</v>
      </c>
      <c r="B40" s="344"/>
      <c r="C40" s="345"/>
      <c r="D40" s="207" t="s">
        <v>53</v>
      </c>
      <c r="E40" s="188">
        <v>10940.48</v>
      </c>
      <c r="F40" s="168">
        <f t="shared" si="0"/>
        <v>1452.0512310040478</v>
      </c>
      <c r="G40" s="156">
        <v>1327.23</v>
      </c>
      <c r="H40" s="156">
        <v>960.51</v>
      </c>
      <c r="I40" s="156">
        <f t="shared" si="1"/>
        <v>66.148492525008052</v>
      </c>
      <c r="J40" s="156">
        <f t="shared" si="2"/>
        <v>72.369521484595737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x14ac:dyDescent="0.25">
      <c r="A41" s="343">
        <v>3233</v>
      </c>
      <c r="B41" s="344"/>
      <c r="C41" s="345"/>
      <c r="D41" s="207" t="s">
        <v>54</v>
      </c>
      <c r="E41" s="188">
        <v>480</v>
      </c>
      <c r="F41" s="168">
        <f t="shared" si="0"/>
        <v>63.706948039020503</v>
      </c>
      <c r="G41" s="156">
        <v>265.45</v>
      </c>
      <c r="H41" s="156">
        <v>72</v>
      </c>
      <c r="I41" s="156">
        <f t="shared" si="1"/>
        <v>113.01750000000001</v>
      </c>
      <c r="J41" s="156">
        <f t="shared" si="2"/>
        <v>27.123752119043136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x14ac:dyDescent="0.25">
      <c r="A42" s="343">
        <v>3234</v>
      </c>
      <c r="B42" s="344"/>
      <c r="C42" s="345"/>
      <c r="D42" s="207" t="s">
        <v>55</v>
      </c>
      <c r="E42" s="188">
        <v>23133.599999999999</v>
      </c>
      <c r="F42" s="168">
        <f t="shared" si="0"/>
        <v>3070.3563607405931</v>
      </c>
      <c r="G42" s="156">
        <v>2919.9</v>
      </c>
      <c r="H42" s="156">
        <v>1891.52</v>
      </c>
      <c r="I42" s="156">
        <f t="shared" si="1"/>
        <v>61.605878203133102</v>
      </c>
      <c r="J42" s="156">
        <f t="shared" si="2"/>
        <v>64.780300695229286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x14ac:dyDescent="0.25">
      <c r="A43" s="343">
        <v>3235</v>
      </c>
      <c r="B43" s="344"/>
      <c r="C43" s="345"/>
      <c r="D43" s="207" t="s">
        <v>56</v>
      </c>
      <c r="E43" s="188">
        <v>8625</v>
      </c>
      <c r="F43" s="168">
        <f t="shared" si="0"/>
        <v>1144.7342225761497</v>
      </c>
      <c r="G43" s="156">
        <v>1592.67</v>
      </c>
      <c r="H43" s="156">
        <v>796.38</v>
      </c>
      <c r="I43" s="156">
        <f t="shared" si="1"/>
        <v>69.568986782608704</v>
      </c>
      <c r="J43" s="156">
        <f t="shared" si="2"/>
        <v>50.002825444065621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x14ac:dyDescent="0.25">
      <c r="A44" s="343">
        <v>3236</v>
      </c>
      <c r="B44" s="344"/>
      <c r="C44" s="345"/>
      <c r="D44" s="207" t="s">
        <v>57</v>
      </c>
      <c r="E44" s="188">
        <v>13610</v>
      </c>
      <c r="F44" s="168">
        <f t="shared" si="0"/>
        <v>1806.3574225230604</v>
      </c>
      <c r="G44" s="156">
        <v>3318.07</v>
      </c>
      <c r="H44" s="156">
        <v>0</v>
      </c>
      <c r="I44" s="156">
        <f t="shared" si="1"/>
        <v>0</v>
      </c>
      <c r="J44" s="156">
        <f t="shared" si="2"/>
        <v>0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x14ac:dyDescent="0.25">
      <c r="A45" s="343">
        <v>3237</v>
      </c>
      <c r="B45" s="344"/>
      <c r="C45" s="345"/>
      <c r="D45" s="207" t="s">
        <v>58</v>
      </c>
      <c r="E45" s="188">
        <v>2167.5</v>
      </c>
      <c r="F45" s="168">
        <f t="shared" si="0"/>
        <v>287.67668723870196</v>
      </c>
      <c r="G45" s="156">
        <v>66.36</v>
      </c>
      <c r="H45" s="156">
        <v>0</v>
      </c>
      <c r="I45" s="156">
        <f t="shared" si="1"/>
        <v>0</v>
      </c>
      <c r="J45" s="156">
        <f t="shared" si="2"/>
        <v>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25">
      <c r="A46" s="343">
        <v>3238</v>
      </c>
      <c r="B46" s="344"/>
      <c r="C46" s="345"/>
      <c r="D46" s="207" t="s">
        <v>59</v>
      </c>
      <c r="E46" s="188">
        <v>24138.42</v>
      </c>
      <c r="F46" s="168">
        <f t="shared" si="0"/>
        <v>3203.7188930917773</v>
      </c>
      <c r="G46" s="156">
        <v>2256.29</v>
      </c>
      <c r="H46" s="156">
        <v>920.13</v>
      </c>
      <c r="I46" s="156">
        <f t="shared" si="1"/>
        <v>28.720684638845462</v>
      </c>
      <c r="J46" s="156">
        <f t="shared" si="2"/>
        <v>40.780662060284804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x14ac:dyDescent="0.25">
      <c r="A47" s="343">
        <v>3239</v>
      </c>
      <c r="B47" s="344"/>
      <c r="C47" s="345"/>
      <c r="D47" s="207" t="s">
        <v>60</v>
      </c>
      <c r="E47" s="188">
        <v>697.54</v>
      </c>
      <c r="F47" s="168">
        <f t="shared" si="0"/>
        <v>92.579467781538241</v>
      </c>
      <c r="G47" s="156">
        <v>199.08</v>
      </c>
      <c r="H47" s="156">
        <v>141.58000000000001</v>
      </c>
      <c r="I47" s="156">
        <f t="shared" si="1"/>
        <v>152.92807724288218</v>
      </c>
      <c r="J47" s="156">
        <f t="shared" si="2"/>
        <v>71.117138838657823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x14ac:dyDescent="0.25">
      <c r="A48" s="343">
        <v>3292</v>
      </c>
      <c r="B48" s="344"/>
      <c r="C48" s="345"/>
      <c r="D48" s="207" t="s">
        <v>61</v>
      </c>
      <c r="E48" s="188">
        <v>9054.26</v>
      </c>
      <c r="F48" s="168">
        <f t="shared" si="0"/>
        <v>1201.706815316212</v>
      </c>
      <c r="G48" s="156">
        <v>1327.23</v>
      </c>
      <c r="H48" s="156">
        <v>84.16</v>
      </c>
      <c r="I48" s="156">
        <f t="shared" si="1"/>
        <v>7.003372114341758</v>
      </c>
      <c r="J48" s="156">
        <f t="shared" si="2"/>
        <v>6.341026046728901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458" x14ac:dyDescent="0.25">
      <c r="A49" s="343">
        <v>3293</v>
      </c>
      <c r="B49" s="344"/>
      <c r="C49" s="345"/>
      <c r="D49" s="207" t="s">
        <v>62</v>
      </c>
      <c r="E49" s="188">
        <v>7900</v>
      </c>
      <c r="F49" s="168">
        <f t="shared" si="0"/>
        <v>1048.5101864755457</v>
      </c>
      <c r="G49" s="156">
        <v>132.72</v>
      </c>
      <c r="H49" s="156">
        <v>132.29</v>
      </c>
      <c r="I49" s="156">
        <f t="shared" si="1"/>
        <v>12.616949430379748</v>
      </c>
      <c r="J49" s="156">
        <f t="shared" si="2"/>
        <v>99.676009644364072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458" x14ac:dyDescent="0.25">
      <c r="A50" s="343">
        <v>3294</v>
      </c>
      <c r="B50" s="344"/>
      <c r="C50" s="345"/>
      <c r="D50" s="207" t="s">
        <v>63</v>
      </c>
      <c r="E50" s="188">
        <v>250</v>
      </c>
      <c r="F50" s="168">
        <f t="shared" si="0"/>
        <v>33.180702103656515</v>
      </c>
      <c r="G50" s="156">
        <v>66.36</v>
      </c>
      <c r="H50" s="156">
        <v>48.27</v>
      </c>
      <c r="I50" s="156">
        <f t="shared" si="1"/>
        <v>145.47612599999999</v>
      </c>
      <c r="J50" s="156">
        <f t="shared" si="2"/>
        <v>72.739602169981922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458" x14ac:dyDescent="0.25">
      <c r="A51" s="343">
        <v>3295</v>
      </c>
      <c r="B51" s="344"/>
      <c r="C51" s="345"/>
      <c r="D51" s="207" t="s">
        <v>64</v>
      </c>
      <c r="E51" s="188">
        <v>150</v>
      </c>
      <c r="F51" s="168">
        <f t="shared" si="0"/>
        <v>19.908421262193908</v>
      </c>
      <c r="G51" s="156">
        <v>66.36</v>
      </c>
      <c r="H51" s="156">
        <v>36.159999999999997</v>
      </c>
      <c r="I51" s="156">
        <f t="shared" si="1"/>
        <v>181.63167999999999</v>
      </c>
      <c r="J51" s="156">
        <f t="shared" si="2"/>
        <v>54.490657022302592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458" ht="15" customHeight="1" x14ac:dyDescent="0.25">
      <c r="A52" s="343">
        <v>3299</v>
      </c>
      <c r="B52" s="344"/>
      <c r="C52" s="345"/>
      <c r="D52" s="207" t="s">
        <v>65</v>
      </c>
      <c r="E52" s="188">
        <v>915</v>
      </c>
      <c r="F52" s="168">
        <f t="shared" si="0"/>
        <v>121.44136969938283</v>
      </c>
      <c r="G52" s="156">
        <v>66.36</v>
      </c>
      <c r="H52" s="156">
        <v>59.91</v>
      </c>
      <c r="I52" s="156">
        <f t="shared" si="1"/>
        <v>49.332447540983601</v>
      </c>
      <c r="J52" s="156">
        <f t="shared" si="2"/>
        <v>90.28028933092223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458" s="20" customFormat="1" x14ac:dyDescent="0.25">
      <c r="A53" s="216">
        <v>34</v>
      </c>
      <c r="B53" s="217"/>
      <c r="C53" s="218"/>
      <c r="D53" s="191" t="s">
        <v>146</v>
      </c>
      <c r="E53" s="169">
        <f>E54</f>
        <v>4500</v>
      </c>
      <c r="F53" s="158">
        <f t="shared" si="0"/>
        <v>597.25263786581718</v>
      </c>
      <c r="G53" s="158">
        <f t="shared" ref="G53:H53" si="12">G54</f>
        <v>530.91</v>
      </c>
      <c r="H53" s="158">
        <f t="shared" si="12"/>
        <v>344.22</v>
      </c>
      <c r="I53" s="254">
        <f t="shared" si="1"/>
        <v>57.633902000000013</v>
      </c>
      <c r="J53" s="254">
        <f t="shared" si="2"/>
        <v>64.835847883822126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 spans="1:458" ht="30" x14ac:dyDescent="0.25">
      <c r="A54" s="343">
        <v>3431</v>
      </c>
      <c r="B54" s="344"/>
      <c r="C54" s="345"/>
      <c r="D54" s="207" t="s">
        <v>66</v>
      </c>
      <c r="E54" s="188">
        <v>4500</v>
      </c>
      <c r="F54" s="168">
        <f t="shared" si="0"/>
        <v>597.25263786581718</v>
      </c>
      <c r="G54" s="156">
        <v>530.91</v>
      </c>
      <c r="H54" s="156">
        <v>344.22</v>
      </c>
      <c r="I54" s="156">
        <f t="shared" si="1"/>
        <v>57.633902000000013</v>
      </c>
      <c r="J54" s="156">
        <f t="shared" si="2"/>
        <v>64.835847883822126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458" ht="30" x14ac:dyDescent="0.25">
      <c r="A55" s="355" t="s">
        <v>125</v>
      </c>
      <c r="B55" s="356"/>
      <c r="C55" s="357"/>
      <c r="D55" s="214" t="s">
        <v>69</v>
      </c>
      <c r="E55" s="215">
        <f>E56</f>
        <v>53389.760000000002</v>
      </c>
      <c r="F55" s="174">
        <f t="shared" si="0"/>
        <v>7086.0388877828655</v>
      </c>
      <c r="G55" s="174">
        <f t="shared" ref="G55:H56" si="13">G56</f>
        <v>7086.04</v>
      </c>
      <c r="H55" s="174">
        <f t="shared" si="13"/>
        <v>2423.75</v>
      </c>
      <c r="I55" s="289">
        <f t="shared" si="1"/>
        <v>34.204582255099105</v>
      </c>
      <c r="J55" s="289">
        <f t="shared" si="2"/>
        <v>34.204576886385063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458" s="25" customFormat="1" x14ac:dyDescent="0.25">
      <c r="A56" s="340" t="s">
        <v>122</v>
      </c>
      <c r="B56" s="341"/>
      <c r="C56" s="342"/>
      <c r="D56" s="199" t="s">
        <v>45</v>
      </c>
      <c r="E56" s="200">
        <f>E57</f>
        <v>53389.760000000002</v>
      </c>
      <c r="F56" s="165">
        <f t="shared" si="0"/>
        <v>7086.0388877828655</v>
      </c>
      <c r="G56" s="166">
        <f t="shared" si="13"/>
        <v>7086.04</v>
      </c>
      <c r="H56" s="166">
        <f t="shared" si="13"/>
        <v>2423.75</v>
      </c>
      <c r="I56" s="288">
        <f t="shared" si="1"/>
        <v>34.204582255099105</v>
      </c>
      <c r="J56" s="288">
        <f t="shared" si="2"/>
        <v>34.204576886385063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</row>
    <row r="57" spans="1:458" s="21" customFormat="1" x14ac:dyDescent="0.25">
      <c r="A57" s="346">
        <v>32</v>
      </c>
      <c r="B57" s="344"/>
      <c r="C57" s="345"/>
      <c r="D57" s="205" t="s">
        <v>32</v>
      </c>
      <c r="E57" s="206">
        <f>E58+E59+E60</f>
        <v>53389.760000000002</v>
      </c>
      <c r="F57" s="158">
        <f t="shared" si="0"/>
        <v>7086.0388877828655</v>
      </c>
      <c r="G57" s="167">
        <f t="shared" ref="G57:H57" si="14">SUM(G58:G60)</f>
        <v>7086.04</v>
      </c>
      <c r="H57" s="167">
        <f t="shared" si="14"/>
        <v>2423.75</v>
      </c>
      <c r="I57" s="254">
        <f t="shared" si="1"/>
        <v>34.204582255099105</v>
      </c>
      <c r="J57" s="254">
        <f t="shared" si="2"/>
        <v>34.204576886385063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458" ht="30" x14ac:dyDescent="0.25">
      <c r="A58" s="343">
        <v>3224</v>
      </c>
      <c r="B58" s="344"/>
      <c r="C58" s="345"/>
      <c r="D58" s="207" t="s">
        <v>67</v>
      </c>
      <c r="E58" s="188">
        <v>19321.04</v>
      </c>
      <c r="F58" s="168">
        <f t="shared" si="0"/>
        <v>2564.3426902913266</v>
      </c>
      <c r="G58" s="156">
        <v>3369.8</v>
      </c>
      <c r="H58" s="156">
        <v>1100.99</v>
      </c>
      <c r="I58" s="156">
        <f t="shared" si="1"/>
        <v>42.934589209483548</v>
      </c>
      <c r="J58" s="156">
        <f t="shared" si="2"/>
        <v>32.672265416345184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</row>
    <row r="59" spans="1:458" ht="30" x14ac:dyDescent="0.25">
      <c r="A59" s="343">
        <v>3232</v>
      </c>
      <c r="B59" s="344"/>
      <c r="C59" s="345"/>
      <c r="D59" s="207" t="s">
        <v>68</v>
      </c>
      <c r="E59" s="188">
        <v>26631.22</v>
      </c>
      <c r="F59" s="168">
        <f t="shared" si="0"/>
        <v>3534.5703099077577</v>
      </c>
      <c r="G59" s="156">
        <v>2654.46</v>
      </c>
      <c r="H59" s="156">
        <v>1185.26</v>
      </c>
      <c r="I59" s="156">
        <f t="shared" si="1"/>
        <v>33.533354724267234</v>
      </c>
      <c r="J59" s="156">
        <f t="shared" si="2"/>
        <v>44.651642895353476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</row>
    <row r="60" spans="1:458" x14ac:dyDescent="0.25">
      <c r="A60" s="343">
        <v>3237</v>
      </c>
      <c r="B60" s="344"/>
      <c r="C60" s="345"/>
      <c r="D60" s="207" t="s">
        <v>58</v>
      </c>
      <c r="E60" s="188">
        <v>7437.5</v>
      </c>
      <c r="F60" s="168">
        <f t="shared" si="0"/>
        <v>987.12588758378126</v>
      </c>
      <c r="G60" s="156">
        <v>1061.78</v>
      </c>
      <c r="H60" s="156">
        <v>137.5</v>
      </c>
      <c r="I60" s="156">
        <f t="shared" si="1"/>
        <v>13.929327731092437</v>
      </c>
      <c r="J60" s="156">
        <f t="shared" si="2"/>
        <v>12.949951967450884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</row>
    <row r="61" spans="1:458" x14ac:dyDescent="0.25">
      <c r="A61" s="363" t="s">
        <v>104</v>
      </c>
      <c r="B61" s="377"/>
      <c r="C61" s="378"/>
      <c r="D61" s="192" t="s">
        <v>105</v>
      </c>
      <c r="E61" s="208">
        <f>E63+E67+E72+E75+E79</f>
        <v>366724.69</v>
      </c>
      <c r="F61" s="160">
        <f t="shared" si="0"/>
        <v>48672.730771783128</v>
      </c>
      <c r="G61" s="160">
        <f>G62+G82</f>
        <v>519.34</v>
      </c>
      <c r="H61" s="160">
        <f>H62+H82</f>
        <v>769.78</v>
      </c>
      <c r="I61" s="266">
        <f t="shared" si="1"/>
        <v>1.5815426580631917</v>
      </c>
      <c r="J61" s="266">
        <f t="shared" si="2"/>
        <v>148.22274425232024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31"/>
      <c r="AA61" s="31"/>
      <c r="AB61" s="31"/>
      <c r="AC61" s="31"/>
      <c r="AD61" s="31"/>
    </row>
    <row r="62" spans="1:458" s="24" customFormat="1" ht="24.75" customHeight="1" x14ac:dyDescent="0.25">
      <c r="A62" s="352" t="s">
        <v>106</v>
      </c>
      <c r="B62" s="379"/>
      <c r="C62" s="380"/>
      <c r="D62" s="212" t="s">
        <v>174</v>
      </c>
      <c r="E62" s="213">
        <f>E63+E67+E72+E75++E95</f>
        <v>296250</v>
      </c>
      <c r="F62" s="161">
        <f t="shared" si="0"/>
        <v>39319.131992832969</v>
      </c>
      <c r="G62" s="172">
        <f>G63+G67</f>
        <v>519.34</v>
      </c>
      <c r="H62" s="172">
        <f>H63+H67</f>
        <v>769.78</v>
      </c>
      <c r="I62" s="267">
        <f t="shared" si="1"/>
        <v>1.9577746531645568</v>
      </c>
      <c r="J62" s="267">
        <f t="shared" si="2"/>
        <v>148.22274425232024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</row>
    <row r="63" spans="1:458" s="26" customFormat="1" ht="19.5" customHeight="1" x14ac:dyDescent="0.25">
      <c r="A63" s="337" t="s">
        <v>88</v>
      </c>
      <c r="B63" s="386"/>
      <c r="C63" s="387"/>
      <c r="D63" s="197" t="s">
        <v>89</v>
      </c>
      <c r="E63" s="198">
        <f>E64</f>
        <v>0</v>
      </c>
      <c r="F63" s="163">
        <f t="shared" si="0"/>
        <v>0</v>
      </c>
      <c r="G63" s="175">
        <f t="shared" ref="G63:H65" si="15">G64</f>
        <v>0</v>
      </c>
      <c r="H63" s="175">
        <f t="shared" si="15"/>
        <v>238.9</v>
      </c>
      <c r="I63" s="287" t="e">
        <f t="shared" si="1"/>
        <v>#DIV/0!</v>
      </c>
      <c r="J63" s="287" t="e">
        <f t="shared" si="2"/>
        <v>#DIV/0!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19"/>
      <c r="IW63" s="19"/>
      <c r="IX63" s="19"/>
      <c r="IY63" s="19"/>
      <c r="IZ63" s="19"/>
      <c r="JA63" s="19"/>
      <c r="JB63" s="19"/>
      <c r="JC63" s="19"/>
      <c r="JD63" s="19"/>
      <c r="JE63" s="19"/>
      <c r="JF63" s="19"/>
      <c r="JG63" s="19"/>
      <c r="JH63" s="19"/>
      <c r="JI63" s="19"/>
      <c r="JJ63" s="19"/>
      <c r="JK63" s="19"/>
      <c r="JL63" s="19"/>
      <c r="JM63" s="19"/>
      <c r="JN63" s="19"/>
      <c r="JO63" s="19"/>
      <c r="JP63" s="19"/>
      <c r="JQ63" s="19"/>
      <c r="JR63" s="19"/>
      <c r="JS63" s="19"/>
      <c r="JT63" s="19"/>
      <c r="JU63" s="19"/>
      <c r="JV63" s="19"/>
      <c r="JW63" s="19"/>
      <c r="JX63" s="19"/>
      <c r="JY63" s="19"/>
      <c r="JZ63" s="19"/>
      <c r="KA63" s="19"/>
      <c r="KB63" s="19"/>
      <c r="KC63" s="19"/>
      <c r="KD63" s="19"/>
      <c r="KE63" s="19"/>
      <c r="KF63" s="19"/>
      <c r="KG63" s="19"/>
      <c r="KH63" s="19"/>
      <c r="KI63" s="19"/>
      <c r="KJ63" s="19"/>
      <c r="KK63" s="19"/>
      <c r="KL63" s="19"/>
      <c r="KM63" s="19"/>
      <c r="KN63" s="19"/>
      <c r="KO63" s="19"/>
      <c r="KP63" s="19"/>
      <c r="KQ63" s="19"/>
      <c r="KR63" s="19"/>
      <c r="KS63" s="19"/>
      <c r="KT63" s="19"/>
      <c r="KU63" s="19"/>
      <c r="KV63" s="19"/>
      <c r="KW63" s="19"/>
      <c r="KX63" s="19"/>
      <c r="KY63" s="19"/>
      <c r="KZ63" s="19"/>
      <c r="LA63" s="19"/>
      <c r="LB63" s="19"/>
      <c r="LC63" s="19"/>
      <c r="LD63" s="19"/>
      <c r="LE63" s="19"/>
      <c r="LF63" s="19"/>
      <c r="LG63" s="19"/>
      <c r="LH63" s="19"/>
      <c r="LI63" s="19"/>
      <c r="LJ63" s="19"/>
      <c r="LK63" s="19"/>
      <c r="LL63" s="19"/>
      <c r="LM63" s="19"/>
      <c r="LN63" s="19"/>
      <c r="LO63" s="19"/>
      <c r="LP63" s="19"/>
      <c r="LQ63" s="19"/>
      <c r="LR63" s="19"/>
      <c r="LS63" s="19"/>
      <c r="LT63" s="19"/>
      <c r="LU63" s="19"/>
      <c r="LV63" s="19"/>
      <c r="LW63" s="19"/>
      <c r="LX63" s="19"/>
      <c r="LY63" s="19"/>
      <c r="LZ63" s="19"/>
      <c r="MA63" s="19"/>
      <c r="MB63" s="19"/>
      <c r="MC63" s="19"/>
      <c r="MD63" s="19"/>
      <c r="ME63" s="19"/>
      <c r="MF63" s="19"/>
      <c r="MG63" s="19"/>
      <c r="MH63" s="19"/>
      <c r="MI63" s="19"/>
      <c r="MJ63" s="19"/>
      <c r="MK63" s="19"/>
      <c r="ML63" s="19"/>
      <c r="MM63" s="19"/>
      <c r="MN63" s="19"/>
      <c r="MO63" s="19"/>
      <c r="MP63" s="19"/>
      <c r="MQ63" s="19"/>
      <c r="MR63" s="19"/>
      <c r="MS63" s="19"/>
      <c r="MT63" s="19"/>
      <c r="MU63" s="19"/>
      <c r="MV63" s="19"/>
      <c r="MW63" s="19"/>
      <c r="MX63" s="19"/>
      <c r="MY63" s="19"/>
      <c r="MZ63" s="19"/>
      <c r="NA63" s="19"/>
      <c r="NB63" s="19"/>
      <c r="NC63" s="19"/>
      <c r="ND63" s="19"/>
      <c r="NE63" s="19"/>
      <c r="NF63" s="19"/>
      <c r="NG63" s="19"/>
      <c r="NH63" s="19"/>
      <c r="NI63" s="19"/>
      <c r="NJ63" s="19"/>
      <c r="NK63" s="19"/>
      <c r="NL63" s="19"/>
      <c r="NM63" s="19"/>
      <c r="NN63" s="19"/>
      <c r="NO63" s="19"/>
      <c r="NP63" s="19"/>
      <c r="NQ63" s="19"/>
      <c r="NR63" s="19"/>
      <c r="NS63" s="19"/>
      <c r="NT63" s="19"/>
      <c r="NU63" s="19"/>
      <c r="NV63" s="19"/>
      <c r="NW63" s="19"/>
      <c r="NX63" s="19"/>
      <c r="NY63" s="19"/>
      <c r="NZ63" s="19"/>
      <c r="OA63" s="19"/>
      <c r="OB63" s="19"/>
      <c r="OC63" s="19"/>
      <c r="OD63" s="19"/>
      <c r="OE63" s="19"/>
      <c r="OF63" s="19"/>
      <c r="OG63" s="19"/>
      <c r="OH63" s="19"/>
      <c r="OI63" s="19"/>
      <c r="OJ63" s="19"/>
      <c r="OK63" s="19"/>
      <c r="OL63" s="19"/>
      <c r="OM63" s="19"/>
      <c r="ON63" s="19"/>
      <c r="OO63" s="19"/>
      <c r="OP63" s="19"/>
      <c r="OQ63" s="19"/>
      <c r="OR63" s="19"/>
      <c r="OS63" s="19"/>
      <c r="OT63" s="19"/>
      <c r="OU63" s="19"/>
      <c r="OV63" s="19"/>
      <c r="OW63" s="19"/>
      <c r="OX63" s="19"/>
      <c r="OY63" s="19"/>
      <c r="OZ63" s="19"/>
      <c r="PA63" s="19"/>
      <c r="PB63" s="19"/>
      <c r="PC63" s="19"/>
      <c r="PD63" s="19"/>
      <c r="PE63" s="19"/>
      <c r="PF63" s="19"/>
      <c r="PG63" s="19"/>
      <c r="PH63" s="19"/>
      <c r="PI63" s="19"/>
      <c r="PJ63" s="19"/>
      <c r="PK63" s="19"/>
      <c r="PL63" s="19"/>
      <c r="PM63" s="19"/>
      <c r="PN63" s="19"/>
      <c r="PO63" s="19"/>
      <c r="PP63" s="19"/>
      <c r="PQ63" s="19"/>
      <c r="PR63" s="19"/>
      <c r="PS63" s="19"/>
      <c r="PT63" s="19"/>
      <c r="PU63" s="19"/>
      <c r="PV63" s="19"/>
      <c r="PW63" s="19"/>
      <c r="PX63" s="19"/>
      <c r="PY63" s="19"/>
      <c r="PZ63" s="19"/>
      <c r="QA63" s="19"/>
      <c r="QB63" s="19"/>
      <c r="QC63" s="19"/>
      <c r="QD63" s="19"/>
      <c r="QE63" s="19"/>
      <c r="QF63" s="19"/>
      <c r="QG63" s="19"/>
      <c r="QH63" s="19"/>
      <c r="QI63" s="19"/>
      <c r="QJ63" s="19"/>
      <c r="QK63" s="19"/>
      <c r="QL63" s="19"/>
      <c r="QM63" s="19"/>
      <c r="QN63" s="19"/>
      <c r="QO63" s="19"/>
      <c r="QP63" s="19"/>
    </row>
    <row r="64" spans="1:458" s="25" customFormat="1" ht="21.75" customHeight="1" x14ac:dyDescent="0.25">
      <c r="A64" s="340" t="s">
        <v>79</v>
      </c>
      <c r="B64" s="341"/>
      <c r="C64" s="342"/>
      <c r="D64" s="219" t="s">
        <v>18</v>
      </c>
      <c r="E64" s="220">
        <f>E65</f>
        <v>0</v>
      </c>
      <c r="F64" s="165">
        <f t="shared" si="0"/>
        <v>0</v>
      </c>
      <c r="G64" s="176">
        <f t="shared" si="15"/>
        <v>0</v>
      </c>
      <c r="H64" s="176">
        <f t="shared" si="15"/>
        <v>238.9</v>
      </c>
      <c r="I64" s="288" t="e">
        <f t="shared" si="1"/>
        <v>#DIV/0!</v>
      </c>
      <c r="J64" s="288" t="e">
        <f t="shared" si="2"/>
        <v>#DIV/0!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19"/>
      <c r="IW64" s="19"/>
      <c r="IX64" s="19"/>
      <c r="IY64" s="19"/>
      <c r="IZ64" s="19"/>
      <c r="JA64" s="19"/>
      <c r="JB64" s="19"/>
      <c r="JC64" s="19"/>
      <c r="JD64" s="19"/>
      <c r="JE64" s="19"/>
      <c r="JF64" s="19"/>
      <c r="JG64" s="19"/>
      <c r="JH64" s="19"/>
      <c r="JI64" s="19"/>
      <c r="JJ64" s="19"/>
      <c r="JK64" s="19"/>
      <c r="JL64" s="19"/>
      <c r="JM64" s="19"/>
      <c r="JN64" s="19"/>
      <c r="JO64" s="19"/>
      <c r="JP64" s="19"/>
      <c r="JQ64" s="19"/>
      <c r="JR64" s="19"/>
      <c r="JS64" s="19"/>
      <c r="JT64" s="19"/>
      <c r="JU64" s="19"/>
      <c r="JV64" s="19"/>
      <c r="JW64" s="19"/>
      <c r="JX64" s="19"/>
      <c r="JY64" s="19"/>
      <c r="JZ64" s="19"/>
      <c r="KA64" s="19"/>
      <c r="KB64" s="19"/>
      <c r="KC64" s="19"/>
      <c r="KD64" s="19"/>
      <c r="KE64" s="19"/>
      <c r="KF64" s="19"/>
      <c r="KG64" s="19"/>
      <c r="KH64" s="19"/>
      <c r="KI64" s="19"/>
      <c r="KJ64" s="19"/>
      <c r="KK64" s="19"/>
      <c r="KL64" s="19"/>
      <c r="KM64" s="19"/>
      <c r="KN64" s="19"/>
      <c r="KO64" s="19"/>
      <c r="KP64" s="19"/>
      <c r="KQ64" s="19"/>
      <c r="KR64" s="19"/>
      <c r="KS64" s="19"/>
      <c r="KT64" s="19"/>
      <c r="KU64" s="19"/>
      <c r="KV64" s="19"/>
      <c r="KW64" s="19"/>
      <c r="KX64" s="19"/>
      <c r="KY64" s="19"/>
      <c r="KZ64" s="19"/>
      <c r="LA64" s="19"/>
      <c r="LB64" s="19"/>
      <c r="LC64" s="19"/>
      <c r="LD64" s="19"/>
      <c r="LE64" s="19"/>
      <c r="LF64" s="19"/>
      <c r="LG64" s="19"/>
      <c r="LH64" s="19"/>
      <c r="LI64" s="19"/>
      <c r="LJ64" s="19"/>
      <c r="LK64" s="19"/>
      <c r="LL64" s="19"/>
      <c r="LM64" s="19"/>
      <c r="LN64" s="19"/>
      <c r="LO64" s="19"/>
      <c r="LP64" s="19"/>
      <c r="LQ64" s="19"/>
      <c r="LR64" s="19"/>
      <c r="LS64" s="19"/>
      <c r="LT64" s="19"/>
      <c r="LU64" s="19"/>
      <c r="LV64" s="19"/>
      <c r="LW64" s="19"/>
      <c r="LX64" s="19"/>
      <c r="LY64" s="19"/>
      <c r="LZ64" s="19"/>
      <c r="MA64" s="19"/>
      <c r="MB64" s="19"/>
      <c r="MC64" s="19"/>
      <c r="MD64" s="19"/>
      <c r="ME64" s="19"/>
      <c r="MF64" s="19"/>
      <c r="MG64" s="19"/>
      <c r="MH64" s="19"/>
      <c r="MI64" s="19"/>
      <c r="MJ64" s="19"/>
      <c r="MK64" s="19"/>
      <c r="ML64" s="19"/>
      <c r="MM64" s="19"/>
      <c r="MN64" s="19"/>
      <c r="MO64" s="19"/>
      <c r="MP64" s="19"/>
      <c r="MQ64" s="19"/>
      <c r="MR64" s="19"/>
      <c r="MS64" s="19"/>
      <c r="MT64" s="19"/>
      <c r="MU64" s="19"/>
      <c r="MV64" s="19"/>
      <c r="MW64" s="19"/>
      <c r="MX64" s="19"/>
      <c r="MY64" s="19"/>
      <c r="MZ64" s="19"/>
      <c r="NA64" s="19"/>
      <c r="NB64" s="19"/>
      <c r="NC64" s="19"/>
      <c r="ND64" s="19"/>
      <c r="NE64" s="19"/>
      <c r="NF64" s="19"/>
      <c r="NG64" s="19"/>
      <c r="NH64" s="19"/>
      <c r="NI64" s="19"/>
      <c r="NJ64" s="19"/>
      <c r="NK64" s="19"/>
      <c r="NL64" s="19"/>
      <c r="NM64" s="19"/>
      <c r="NN64" s="19"/>
      <c r="NO64" s="19"/>
      <c r="NP64" s="19"/>
      <c r="NQ64" s="19"/>
      <c r="NR64" s="19"/>
      <c r="NS64" s="19"/>
      <c r="NT64" s="19"/>
      <c r="NU64" s="19"/>
      <c r="NV64" s="19"/>
      <c r="NW64" s="19"/>
      <c r="NX64" s="19"/>
      <c r="NY64" s="19"/>
      <c r="NZ64" s="19"/>
      <c r="OA64" s="19"/>
      <c r="OB64" s="19"/>
      <c r="OC64" s="19"/>
      <c r="OD64" s="19"/>
      <c r="OE64" s="19"/>
      <c r="OF64" s="19"/>
      <c r="OG64" s="19"/>
      <c r="OH64" s="19"/>
      <c r="OI64" s="19"/>
      <c r="OJ64" s="19"/>
      <c r="OK64" s="19"/>
      <c r="OL64" s="19"/>
      <c r="OM64" s="19"/>
      <c r="ON64" s="19"/>
      <c r="OO64" s="19"/>
      <c r="OP64" s="19"/>
      <c r="OQ64" s="19"/>
      <c r="OR64" s="19"/>
      <c r="OS64" s="19"/>
      <c r="OT64" s="19"/>
      <c r="OU64" s="19"/>
      <c r="OV64" s="19"/>
      <c r="OW64" s="19"/>
      <c r="OX64" s="19"/>
      <c r="OY64" s="19"/>
      <c r="OZ64" s="19"/>
      <c r="PA64" s="19"/>
      <c r="PB64" s="19"/>
      <c r="PC64" s="19"/>
      <c r="PD64" s="19"/>
      <c r="PE64" s="19"/>
      <c r="PF64" s="19"/>
      <c r="PG64" s="19"/>
      <c r="PH64" s="19"/>
      <c r="PI64" s="19"/>
      <c r="PJ64" s="19"/>
      <c r="PK64" s="19"/>
      <c r="PL64" s="19"/>
      <c r="PM64" s="19"/>
      <c r="PN64" s="19"/>
      <c r="PO64" s="19"/>
      <c r="PP64" s="19"/>
      <c r="PQ64" s="19"/>
      <c r="PR64" s="19"/>
      <c r="PS64" s="19"/>
      <c r="PT64" s="19"/>
      <c r="PU64" s="19"/>
      <c r="PV64" s="19"/>
      <c r="PW64" s="19"/>
      <c r="PX64" s="19"/>
      <c r="PY64" s="19"/>
      <c r="PZ64" s="19"/>
      <c r="QA64" s="19"/>
      <c r="QB64" s="19"/>
      <c r="QC64" s="19"/>
      <c r="QD64" s="19"/>
      <c r="QE64" s="19"/>
      <c r="QF64" s="19"/>
      <c r="QG64" s="19"/>
      <c r="QH64" s="19"/>
      <c r="QI64" s="19"/>
      <c r="QJ64" s="19"/>
      <c r="QK64" s="19"/>
      <c r="QL64" s="19"/>
      <c r="QM64" s="19"/>
      <c r="QN64" s="19"/>
      <c r="QO64" s="19"/>
      <c r="QP64" s="19"/>
    </row>
    <row r="65" spans="1:458" ht="21.75" customHeight="1" x14ac:dyDescent="0.25">
      <c r="A65" s="347">
        <v>32</v>
      </c>
      <c r="B65" s="344"/>
      <c r="C65" s="345"/>
      <c r="D65" s="191" t="s">
        <v>32</v>
      </c>
      <c r="E65" s="169">
        <f>E66</f>
        <v>0</v>
      </c>
      <c r="F65" s="158">
        <f t="shared" si="0"/>
        <v>0</v>
      </c>
      <c r="G65" s="177">
        <f t="shared" si="15"/>
        <v>0</v>
      </c>
      <c r="H65" s="177">
        <f t="shared" si="15"/>
        <v>238.9</v>
      </c>
      <c r="I65" s="254" t="e">
        <f t="shared" si="1"/>
        <v>#DIV/0!</v>
      </c>
      <c r="J65" s="254" t="e">
        <f t="shared" si="2"/>
        <v>#DIV/0!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19"/>
      <c r="IW65" s="19"/>
      <c r="IX65" s="19"/>
      <c r="IY65" s="19"/>
      <c r="IZ65" s="19"/>
      <c r="JA65" s="19"/>
      <c r="JB65" s="19"/>
      <c r="JC65" s="19"/>
      <c r="JD65" s="19"/>
      <c r="JE65" s="19"/>
      <c r="JF65" s="19"/>
      <c r="JG65" s="19"/>
      <c r="JH65" s="19"/>
      <c r="JI65" s="19"/>
      <c r="JJ65" s="19"/>
      <c r="JK65" s="19"/>
      <c r="JL65" s="19"/>
      <c r="JM65" s="19"/>
      <c r="JN65" s="19"/>
      <c r="JO65" s="19"/>
      <c r="JP65" s="19"/>
      <c r="JQ65" s="19"/>
      <c r="JR65" s="19"/>
      <c r="JS65" s="19"/>
      <c r="JT65" s="19"/>
      <c r="JU65" s="19"/>
      <c r="JV65" s="19"/>
      <c r="JW65" s="19"/>
      <c r="JX65" s="19"/>
      <c r="JY65" s="19"/>
      <c r="JZ65" s="19"/>
      <c r="KA65" s="19"/>
      <c r="KB65" s="19"/>
      <c r="KC65" s="19"/>
      <c r="KD65" s="19"/>
      <c r="KE65" s="19"/>
      <c r="KF65" s="19"/>
      <c r="KG65" s="19"/>
      <c r="KH65" s="19"/>
      <c r="KI65" s="19"/>
      <c r="KJ65" s="19"/>
      <c r="KK65" s="19"/>
      <c r="KL65" s="19"/>
      <c r="KM65" s="19"/>
      <c r="KN65" s="19"/>
      <c r="KO65" s="19"/>
      <c r="KP65" s="19"/>
      <c r="KQ65" s="19"/>
      <c r="KR65" s="19"/>
      <c r="KS65" s="19"/>
      <c r="KT65" s="19"/>
      <c r="KU65" s="19"/>
      <c r="KV65" s="19"/>
      <c r="KW65" s="19"/>
      <c r="KX65" s="19"/>
      <c r="KY65" s="19"/>
      <c r="KZ65" s="19"/>
      <c r="LA65" s="19"/>
      <c r="LB65" s="19"/>
      <c r="LC65" s="19"/>
      <c r="LD65" s="19"/>
      <c r="LE65" s="19"/>
      <c r="LF65" s="19"/>
      <c r="LG65" s="19"/>
      <c r="LH65" s="19"/>
      <c r="LI65" s="19"/>
      <c r="LJ65" s="19"/>
      <c r="LK65" s="19"/>
      <c r="LL65" s="19"/>
      <c r="LM65" s="19"/>
      <c r="LN65" s="19"/>
      <c r="LO65" s="19"/>
      <c r="LP65" s="19"/>
      <c r="LQ65" s="19"/>
      <c r="LR65" s="19"/>
      <c r="LS65" s="19"/>
      <c r="LT65" s="19"/>
      <c r="LU65" s="19"/>
      <c r="LV65" s="19"/>
      <c r="LW65" s="19"/>
      <c r="LX65" s="19"/>
      <c r="LY65" s="19"/>
      <c r="LZ65" s="19"/>
      <c r="MA65" s="19"/>
      <c r="MB65" s="19"/>
      <c r="MC65" s="19"/>
      <c r="MD65" s="19"/>
      <c r="ME65" s="19"/>
      <c r="MF65" s="19"/>
      <c r="MG65" s="19"/>
      <c r="MH65" s="19"/>
      <c r="MI65" s="19"/>
      <c r="MJ65" s="19"/>
      <c r="MK65" s="19"/>
      <c r="ML65" s="19"/>
      <c r="MM65" s="19"/>
      <c r="MN65" s="19"/>
      <c r="MO65" s="19"/>
      <c r="MP65" s="19"/>
      <c r="MQ65" s="19"/>
      <c r="MR65" s="19"/>
      <c r="MS65" s="19"/>
      <c r="MT65" s="19"/>
      <c r="MU65" s="19"/>
      <c r="MV65" s="19"/>
      <c r="MW65" s="19"/>
      <c r="MX65" s="19"/>
      <c r="MY65" s="19"/>
      <c r="MZ65" s="19"/>
      <c r="NA65" s="19"/>
      <c r="NB65" s="19"/>
      <c r="NC65" s="19"/>
      <c r="ND65" s="19"/>
      <c r="NE65" s="19"/>
      <c r="NF65" s="19"/>
      <c r="NG65" s="19"/>
      <c r="NH65" s="19"/>
      <c r="NI65" s="19"/>
      <c r="NJ65" s="19"/>
      <c r="NK65" s="19"/>
      <c r="NL65" s="19"/>
      <c r="NM65" s="19"/>
      <c r="NN65" s="19"/>
      <c r="NO65" s="19"/>
      <c r="NP65" s="19"/>
      <c r="NQ65" s="19"/>
      <c r="NR65" s="19"/>
      <c r="NS65" s="19"/>
      <c r="NT65" s="19"/>
      <c r="NU65" s="19"/>
      <c r="NV65" s="19"/>
      <c r="NW65" s="19"/>
      <c r="NX65" s="19"/>
      <c r="NY65" s="19"/>
      <c r="NZ65" s="19"/>
      <c r="OA65" s="19"/>
      <c r="OB65" s="19"/>
      <c r="OC65" s="19"/>
      <c r="OD65" s="19"/>
      <c r="OE65" s="19"/>
      <c r="OF65" s="19"/>
      <c r="OG65" s="19"/>
      <c r="OH65" s="19"/>
      <c r="OI65" s="19"/>
      <c r="OJ65" s="19"/>
      <c r="OK65" s="19"/>
      <c r="OL65" s="19"/>
      <c r="OM65" s="19"/>
      <c r="ON65" s="19"/>
      <c r="OO65" s="19"/>
      <c r="OP65" s="19"/>
      <c r="OQ65" s="19"/>
      <c r="OR65" s="19"/>
      <c r="OS65" s="19"/>
      <c r="OT65" s="19"/>
      <c r="OU65" s="19"/>
      <c r="OV65" s="19"/>
      <c r="OW65" s="19"/>
      <c r="OX65" s="19"/>
      <c r="OY65" s="19"/>
      <c r="OZ65" s="19"/>
      <c r="PA65" s="19"/>
      <c r="PB65" s="19"/>
      <c r="PC65" s="19"/>
      <c r="PD65" s="19"/>
      <c r="PE65" s="19"/>
      <c r="PF65" s="19"/>
      <c r="PG65" s="19"/>
      <c r="PH65" s="19"/>
      <c r="PI65" s="19"/>
      <c r="PJ65" s="19"/>
      <c r="PK65" s="19"/>
      <c r="PL65" s="19"/>
      <c r="PM65" s="19"/>
      <c r="PN65" s="19"/>
      <c r="PO65" s="19"/>
      <c r="PP65" s="19"/>
      <c r="PQ65" s="19"/>
      <c r="PR65" s="19"/>
      <c r="PS65" s="19"/>
      <c r="PT65" s="19"/>
      <c r="PU65" s="19"/>
      <c r="PV65" s="19"/>
      <c r="PW65" s="19"/>
      <c r="PX65" s="19"/>
      <c r="PY65" s="19"/>
      <c r="PZ65" s="19"/>
      <c r="QA65" s="19"/>
      <c r="QB65" s="19"/>
      <c r="QC65" s="19"/>
      <c r="QD65" s="19"/>
      <c r="QE65" s="19"/>
      <c r="QF65" s="19"/>
      <c r="QG65" s="19"/>
      <c r="QH65" s="19"/>
      <c r="QI65" s="19"/>
      <c r="QJ65" s="19"/>
      <c r="QK65" s="19"/>
      <c r="QL65" s="19"/>
      <c r="QM65" s="19"/>
      <c r="QN65" s="19"/>
      <c r="QO65" s="19"/>
      <c r="QP65" s="19"/>
    </row>
    <row r="66" spans="1:458" ht="15" customHeight="1" x14ac:dyDescent="0.25">
      <c r="A66" s="343">
        <v>3299</v>
      </c>
      <c r="B66" s="344"/>
      <c r="C66" s="345"/>
      <c r="D66" s="207" t="s">
        <v>65</v>
      </c>
      <c r="E66" s="188">
        <v>0</v>
      </c>
      <c r="F66" s="168">
        <f t="shared" si="0"/>
        <v>0</v>
      </c>
      <c r="G66" s="178">
        <v>0</v>
      </c>
      <c r="H66" s="178">
        <v>238.9</v>
      </c>
      <c r="I66" s="156" t="e">
        <f t="shared" si="1"/>
        <v>#DIV/0!</v>
      </c>
      <c r="J66" s="156" t="e">
        <f t="shared" si="2"/>
        <v>#DIV/0!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19"/>
      <c r="IW66" s="19"/>
      <c r="IX66" s="19"/>
      <c r="IY66" s="19"/>
      <c r="IZ66" s="19"/>
      <c r="JA66" s="19"/>
      <c r="JB66" s="19"/>
      <c r="JC66" s="19"/>
      <c r="JD66" s="19"/>
      <c r="JE66" s="19"/>
      <c r="JF66" s="19"/>
      <c r="JG66" s="19"/>
      <c r="JH66" s="19"/>
      <c r="JI66" s="19"/>
      <c r="JJ66" s="19"/>
      <c r="JK66" s="19"/>
      <c r="JL66" s="19"/>
      <c r="JM66" s="19"/>
      <c r="JN66" s="19"/>
      <c r="JO66" s="19"/>
      <c r="JP66" s="19"/>
      <c r="JQ66" s="19"/>
      <c r="JR66" s="19"/>
      <c r="JS66" s="19"/>
      <c r="JT66" s="19"/>
      <c r="JU66" s="19"/>
      <c r="JV66" s="19"/>
      <c r="JW66" s="19"/>
      <c r="JX66" s="19"/>
      <c r="JY66" s="19"/>
      <c r="JZ66" s="19"/>
      <c r="KA66" s="19"/>
      <c r="KB66" s="19"/>
      <c r="KC66" s="19"/>
      <c r="KD66" s="19"/>
      <c r="KE66" s="19"/>
      <c r="KF66" s="19"/>
      <c r="KG66" s="19"/>
      <c r="KH66" s="19"/>
      <c r="KI66" s="19"/>
      <c r="KJ66" s="19"/>
      <c r="KK66" s="19"/>
      <c r="KL66" s="19"/>
      <c r="KM66" s="19"/>
      <c r="KN66" s="19"/>
      <c r="KO66" s="19"/>
      <c r="KP66" s="19"/>
      <c r="KQ66" s="19"/>
      <c r="KR66" s="19"/>
      <c r="KS66" s="19"/>
      <c r="KT66" s="19"/>
      <c r="KU66" s="19"/>
      <c r="KV66" s="19"/>
      <c r="KW66" s="19"/>
      <c r="KX66" s="19"/>
      <c r="KY66" s="19"/>
      <c r="KZ66" s="19"/>
      <c r="LA66" s="19"/>
      <c r="LB66" s="19"/>
      <c r="LC66" s="19"/>
      <c r="LD66" s="19"/>
      <c r="LE66" s="19"/>
      <c r="LF66" s="19"/>
      <c r="LG66" s="19"/>
      <c r="LH66" s="19"/>
      <c r="LI66" s="19"/>
      <c r="LJ66" s="19"/>
      <c r="LK66" s="19"/>
      <c r="LL66" s="19"/>
      <c r="LM66" s="19"/>
      <c r="LN66" s="19"/>
      <c r="LO66" s="19"/>
      <c r="LP66" s="19"/>
      <c r="LQ66" s="19"/>
      <c r="LR66" s="19"/>
      <c r="LS66" s="19"/>
      <c r="LT66" s="19"/>
      <c r="LU66" s="19"/>
      <c r="LV66" s="19"/>
      <c r="LW66" s="19"/>
      <c r="LX66" s="19"/>
      <c r="LY66" s="19"/>
      <c r="LZ66" s="19"/>
      <c r="MA66" s="19"/>
      <c r="MB66" s="19"/>
      <c r="MC66" s="19"/>
      <c r="MD66" s="19"/>
      <c r="ME66" s="19"/>
      <c r="MF66" s="19"/>
      <c r="MG66" s="19"/>
      <c r="MH66" s="19"/>
      <c r="MI66" s="19"/>
      <c r="MJ66" s="19"/>
      <c r="MK66" s="19"/>
      <c r="ML66" s="19"/>
      <c r="MM66" s="19"/>
      <c r="MN66" s="19"/>
      <c r="MO66" s="19"/>
      <c r="MP66" s="19"/>
      <c r="MQ66" s="19"/>
      <c r="MR66" s="19"/>
      <c r="MS66" s="19"/>
      <c r="MT66" s="19"/>
      <c r="MU66" s="19"/>
      <c r="MV66" s="19"/>
      <c r="MW66" s="19"/>
      <c r="MX66" s="19"/>
      <c r="MY66" s="19"/>
      <c r="MZ66" s="19"/>
      <c r="NA66" s="19"/>
      <c r="NB66" s="19"/>
      <c r="NC66" s="19"/>
      <c r="ND66" s="19"/>
      <c r="NE66" s="19"/>
      <c r="NF66" s="19"/>
      <c r="NG66" s="19"/>
      <c r="NH66" s="19"/>
      <c r="NI66" s="19"/>
      <c r="NJ66" s="19"/>
      <c r="NK66" s="19"/>
      <c r="NL66" s="19"/>
      <c r="NM66" s="19"/>
      <c r="NN66" s="19"/>
      <c r="NO66" s="19"/>
      <c r="NP66" s="19"/>
      <c r="NQ66" s="19"/>
      <c r="NR66" s="19"/>
      <c r="NS66" s="19"/>
      <c r="NT66" s="19"/>
      <c r="NU66" s="19"/>
      <c r="NV66" s="19"/>
      <c r="NW66" s="19"/>
      <c r="NX66" s="19"/>
      <c r="NY66" s="19"/>
      <c r="NZ66" s="19"/>
      <c r="OA66" s="19"/>
      <c r="OB66" s="19"/>
      <c r="OC66" s="19"/>
      <c r="OD66" s="19"/>
      <c r="OE66" s="19"/>
      <c r="OF66" s="19"/>
      <c r="OG66" s="19"/>
      <c r="OH66" s="19"/>
      <c r="OI66" s="19"/>
      <c r="OJ66" s="19"/>
      <c r="OK66" s="19"/>
      <c r="OL66" s="19"/>
      <c r="OM66" s="19"/>
      <c r="ON66" s="19"/>
      <c r="OO66" s="19"/>
      <c r="OP66" s="19"/>
      <c r="OQ66" s="19"/>
      <c r="OR66" s="19"/>
      <c r="OS66" s="19"/>
      <c r="OT66" s="19"/>
      <c r="OU66" s="19"/>
      <c r="OV66" s="19"/>
      <c r="OW66" s="19"/>
      <c r="OX66" s="19"/>
      <c r="OY66" s="19"/>
      <c r="OZ66" s="19"/>
      <c r="PA66" s="19"/>
      <c r="PB66" s="19"/>
      <c r="PC66" s="19"/>
      <c r="PD66" s="19"/>
      <c r="PE66" s="19"/>
      <c r="PF66" s="19"/>
      <c r="PG66" s="19"/>
      <c r="PH66" s="19"/>
      <c r="PI66" s="19"/>
      <c r="PJ66" s="19"/>
      <c r="PK66" s="19"/>
      <c r="PL66" s="19"/>
      <c r="PM66" s="19"/>
      <c r="PN66" s="19"/>
      <c r="PO66" s="19"/>
      <c r="PP66" s="19"/>
      <c r="PQ66" s="19"/>
      <c r="PR66" s="19"/>
      <c r="PS66" s="19"/>
      <c r="PT66" s="19"/>
      <c r="PU66" s="19"/>
      <c r="PV66" s="19"/>
      <c r="PW66" s="19"/>
      <c r="PX66" s="19"/>
      <c r="PY66" s="19"/>
      <c r="PZ66" s="19"/>
      <c r="QA66" s="19"/>
      <c r="QB66" s="19"/>
      <c r="QC66" s="19"/>
      <c r="QD66" s="19"/>
      <c r="QE66" s="19"/>
      <c r="QF66" s="19"/>
      <c r="QG66" s="19"/>
      <c r="QH66" s="19"/>
      <c r="QI66" s="19"/>
      <c r="QJ66" s="19"/>
      <c r="QK66" s="19"/>
      <c r="QL66" s="19"/>
      <c r="QM66" s="19"/>
      <c r="QN66" s="19"/>
      <c r="QO66" s="19"/>
      <c r="QP66" s="19"/>
    </row>
    <row r="67" spans="1:458" x14ac:dyDescent="0.25">
      <c r="A67" s="337" t="s">
        <v>72</v>
      </c>
      <c r="B67" s="338"/>
      <c r="C67" s="339"/>
      <c r="D67" s="197" t="s">
        <v>73</v>
      </c>
      <c r="E67" s="198">
        <f>E68</f>
        <v>4000</v>
      </c>
      <c r="F67" s="163">
        <f t="shared" si="0"/>
        <v>530.89123365850423</v>
      </c>
      <c r="G67" s="163">
        <f t="shared" ref="G67:H67" si="16">G68</f>
        <v>519.34</v>
      </c>
      <c r="H67" s="163">
        <f t="shared" si="16"/>
        <v>530.88</v>
      </c>
      <c r="I67" s="287">
        <f t="shared" si="1"/>
        <v>99.997883999999999</v>
      </c>
      <c r="J67" s="287">
        <f t="shared" si="2"/>
        <v>102.22205106481303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</row>
    <row r="68" spans="1:458" s="25" customFormat="1" x14ac:dyDescent="0.25">
      <c r="A68" s="340" t="s">
        <v>79</v>
      </c>
      <c r="B68" s="350"/>
      <c r="C68" s="351"/>
      <c r="D68" s="199" t="s">
        <v>18</v>
      </c>
      <c r="E68" s="200">
        <f>E69</f>
        <v>4000</v>
      </c>
      <c r="F68" s="165">
        <f t="shared" si="0"/>
        <v>530.89123365850423</v>
      </c>
      <c r="G68" s="166">
        <f>G70</f>
        <v>519.34</v>
      </c>
      <c r="H68" s="166">
        <f>H70</f>
        <v>530.88</v>
      </c>
      <c r="I68" s="288">
        <f t="shared" si="1"/>
        <v>99.997883999999999</v>
      </c>
      <c r="J68" s="288">
        <f t="shared" si="2"/>
        <v>102.22205106481303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</row>
    <row r="69" spans="1:458" s="21" customFormat="1" x14ac:dyDescent="0.25">
      <c r="A69" s="346">
        <v>32</v>
      </c>
      <c r="B69" s="344"/>
      <c r="C69" s="345"/>
      <c r="D69" s="205" t="s">
        <v>32</v>
      </c>
      <c r="E69" s="206">
        <f>E70</f>
        <v>4000</v>
      </c>
      <c r="F69" s="158">
        <f t="shared" si="0"/>
        <v>530.89123365850423</v>
      </c>
      <c r="G69" s="167">
        <f t="shared" ref="G69:H69" si="17">G70</f>
        <v>519.34</v>
      </c>
      <c r="H69" s="167">
        <f t="shared" si="17"/>
        <v>530.88</v>
      </c>
      <c r="I69" s="254">
        <f t="shared" si="1"/>
        <v>99.997883999999999</v>
      </c>
      <c r="J69" s="254">
        <f t="shared" si="2"/>
        <v>102.22205106481303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</row>
    <row r="70" spans="1:458" x14ac:dyDescent="0.25">
      <c r="A70" s="343">
        <v>3237</v>
      </c>
      <c r="B70" s="360"/>
      <c r="C70" s="361"/>
      <c r="D70" s="207" t="s">
        <v>58</v>
      </c>
      <c r="E70" s="188">
        <v>4000</v>
      </c>
      <c r="F70" s="168">
        <f t="shared" si="0"/>
        <v>530.89123365850423</v>
      </c>
      <c r="G70" s="156">
        <v>519.34</v>
      </c>
      <c r="H70" s="156">
        <v>530.88</v>
      </c>
      <c r="I70" s="156">
        <f t="shared" si="1"/>
        <v>99.997883999999999</v>
      </c>
      <c r="J70" s="156">
        <f t="shared" si="2"/>
        <v>102.22205106481303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</row>
    <row r="71" spans="1:458" ht="15" customHeight="1" x14ac:dyDescent="0.25">
      <c r="A71" s="352" t="s">
        <v>96</v>
      </c>
      <c r="B71" s="379"/>
      <c r="C71" s="380"/>
      <c r="D71" s="212" t="s">
        <v>97</v>
      </c>
      <c r="E71" s="213"/>
      <c r="F71" s="161"/>
      <c r="G71" s="179"/>
      <c r="H71" s="179"/>
      <c r="I71" s="196"/>
      <c r="J71" s="196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458" ht="15" customHeight="1" x14ac:dyDescent="0.25">
      <c r="A72" s="337" t="s">
        <v>184</v>
      </c>
      <c r="B72" s="338"/>
      <c r="C72" s="339"/>
      <c r="D72" s="197" t="s">
        <v>93</v>
      </c>
      <c r="E72" s="198">
        <f>E73</f>
        <v>50000</v>
      </c>
      <c r="F72" s="163">
        <f t="shared" si="0"/>
        <v>6636.1404207313026</v>
      </c>
      <c r="G72" s="163">
        <f>G73+G81</f>
        <v>0</v>
      </c>
      <c r="H72" s="163">
        <f>H73+H81</f>
        <v>0</v>
      </c>
      <c r="I72" s="287">
        <f t="shared" si="1"/>
        <v>0</v>
      </c>
      <c r="J72" s="287" t="e">
        <f t="shared" si="2"/>
        <v>#DIV/0!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</row>
    <row r="73" spans="1:458" ht="15" customHeight="1" x14ac:dyDescent="0.25">
      <c r="A73" s="340" t="s">
        <v>79</v>
      </c>
      <c r="B73" s="375"/>
      <c r="C73" s="376"/>
      <c r="D73" s="199" t="s">
        <v>18</v>
      </c>
      <c r="E73" s="200">
        <f>E74</f>
        <v>50000</v>
      </c>
      <c r="F73" s="165">
        <f t="shared" si="0"/>
        <v>6636.1404207313026</v>
      </c>
      <c r="G73" s="166">
        <f>G74</f>
        <v>0</v>
      </c>
      <c r="H73" s="166">
        <f>H74</f>
        <v>0</v>
      </c>
      <c r="I73" s="288">
        <f t="shared" si="1"/>
        <v>0</v>
      </c>
      <c r="J73" s="288" t="e">
        <f t="shared" si="2"/>
        <v>#DIV/0!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</row>
    <row r="74" spans="1:458" x14ac:dyDescent="0.25">
      <c r="A74" s="211">
        <v>4221</v>
      </c>
      <c r="B74" s="221"/>
      <c r="C74" s="222"/>
      <c r="D74" s="223" t="s">
        <v>94</v>
      </c>
      <c r="E74" s="224">
        <v>50000</v>
      </c>
      <c r="F74" s="168">
        <f t="shared" ref="F74:F137" si="18">E74/7.5345</f>
        <v>6636.1404207313026</v>
      </c>
      <c r="G74" s="156">
        <v>0</v>
      </c>
      <c r="H74" s="156">
        <v>0</v>
      </c>
      <c r="I74" s="156">
        <f t="shared" ref="I74:I137" si="19">SUM(H74/F74*100)</f>
        <v>0</v>
      </c>
      <c r="J74" s="156" t="e">
        <f t="shared" ref="J74:J137" si="20">SUM(H74/G74*100)</f>
        <v>#DIV/0!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</row>
    <row r="75" spans="1:458" ht="15" customHeight="1" x14ac:dyDescent="0.25">
      <c r="A75" s="337" t="s">
        <v>70</v>
      </c>
      <c r="B75" s="338"/>
      <c r="C75" s="339"/>
      <c r="D75" s="197" t="s">
        <v>185</v>
      </c>
      <c r="E75" s="198">
        <f>E76</f>
        <v>242250</v>
      </c>
      <c r="F75" s="163">
        <f t="shared" si="18"/>
        <v>32152.100338443161</v>
      </c>
      <c r="G75" s="180">
        <f>G76</f>
        <v>0</v>
      </c>
      <c r="H75" s="180">
        <f>H76</f>
        <v>0</v>
      </c>
      <c r="I75" s="287">
        <f t="shared" si="19"/>
        <v>0</v>
      </c>
      <c r="J75" s="287" t="e">
        <f t="shared" si="20"/>
        <v>#DIV/0!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</row>
    <row r="76" spans="1:458" ht="15" customHeight="1" x14ac:dyDescent="0.25">
      <c r="A76" s="340" t="s">
        <v>79</v>
      </c>
      <c r="B76" s="375"/>
      <c r="C76" s="376"/>
      <c r="D76" s="219" t="s">
        <v>18</v>
      </c>
      <c r="E76" s="220">
        <f>E77</f>
        <v>242250</v>
      </c>
      <c r="F76" s="165">
        <f t="shared" si="18"/>
        <v>32152.100338443161</v>
      </c>
      <c r="G76" s="176">
        <f t="shared" ref="G76:H76" si="21">G77</f>
        <v>0</v>
      </c>
      <c r="H76" s="176">
        <f t="shared" si="21"/>
        <v>0</v>
      </c>
      <c r="I76" s="288">
        <f t="shared" si="19"/>
        <v>0</v>
      </c>
      <c r="J76" s="288" t="e">
        <f t="shared" si="20"/>
        <v>#DIV/0!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</row>
    <row r="77" spans="1:458" ht="30" x14ac:dyDescent="0.25">
      <c r="A77" s="211">
        <v>4511</v>
      </c>
      <c r="B77" s="209"/>
      <c r="C77" s="210"/>
      <c r="D77" s="207" t="s">
        <v>183</v>
      </c>
      <c r="E77" s="188">
        <v>242250</v>
      </c>
      <c r="F77" s="168">
        <f t="shared" si="18"/>
        <v>32152.100338443161</v>
      </c>
      <c r="G77" s="168">
        <v>0</v>
      </c>
      <c r="H77" s="168">
        <v>0</v>
      </c>
      <c r="I77" s="156">
        <f t="shared" si="19"/>
        <v>0</v>
      </c>
      <c r="J77" s="156" t="e">
        <f t="shared" si="20"/>
        <v>#DIV/0!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</row>
    <row r="78" spans="1:458" s="24" customFormat="1" ht="28.5" customHeight="1" x14ac:dyDescent="0.25">
      <c r="A78" s="352" t="s">
        <v>44</v>
      </c>
      <c r="B78" s="353"/>
      <c r="C78" s="354"/>
      <c r="D78" s="212" t="s">
        <v>126</v>
      </c>
      <c r="E78" s="213">
        <f>E79</f>
        <v>70474.69</v>
      </c>
      <c r="F78" s="161">
        <f t="shared" si="18"/>
        <v>9353.5987789501633</v>
      </c>
      <c r="G78" s="161">
        <f t="shared" ref="G78:H78" si="22">G79</f>
        <v>0</v>
      </c>
      <c r="H78" s="161">
        <f t="shared" si="22"/>
        <v>0</v>
      </c>
      <c r="I78" s="267">
        <f t="shared" si="19"/>
        <v>0</v>
      </c>
      <c r="J78" s="267" t="e">
        <f t="shared" si="20"/>
        <v>#DIV/0!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</row>
    <row r="79" spans="1:458" s="28" customFormat="1" ht="30" x14ac:dyDescent="0.25">
      <c r="A79" s="355" t="s">
        <v>124</v>
      </c>
      <c r="B79" s="356"/>
      <c r="C79" s="357"/>
      <c r="D79" s="214" t="s">
        <v>127</v>
      </c>
      <c r="E79" s="215">
        <f>E81</f>
        <v>70474.69</v>
      </c>
      <c r="F79" s="174">
        <f t="shared" si="18"/>
        <v>9353.5987789501633</v>
      </c>
      <c r="G79" s="174">
        <f t="shared" ref="G79:H79" si="23">G80</f>
        <v>0</v>
      </c>
      <c r="H79" s="174">
        <f t="shared" si="23"/>
        <v>0</v>
      </c>
      <c r="I79" s="289">
        <f t="shared" si="19"/>
        <v>0</v>
      </c>
      <c r="J79" s="289" t="e">
        <f t="shared" si="20"/>
        <v>#DIV/0!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458" s="25" customFormat="1" x14ac:dyDescent="0.25">
      <c r="A80" s="340" t="s">
        <v>79</v>
      </c>
      <c r="B80" s="341"/>
      <c r="C80" s="342"/>
      <c r="D80" s="219" t="s">
        <v>18</v>
      </c>
      <c r="E80" s="220">
        <f>E81</f>
        <v>70474.69</v>
      </c>
      <c r="F80" s="165">
        <f t="shared" si="18"/>
        <v>9353.5987789501633</v>
      </c>
      <c r="G80" s="181">
        <f t="shared" ref="G80:H80" si="24">G82</f>
        <v>0</v>
      </c>
      <c r="H80" s="181">
        <f t="shared" si="24"/>
        <v>0</v>
      </c>
      <c r="I80" s="288">
        <f t="shared" si="19"/>
        <v>0</v>
      </c>
      <c r="J80" s="288" t="e">
        <f t="shared" si="20"/>
        <v>#DIV/0!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</row>
    <row r="81" spans="1:38" x14ac:dyDescent="0.25">
      <c r="A81" s="216">
        <v>32</v>
      </c>
      <c r="B81" s="217"/>
      <c r="C81" s="218"/>
      <c r="D81" s="191" t="s">
        <v>32</v>
      </c>
      <c r="E81" s="169">
        <f>E82</f>
        <v>70474.69</v>
      </c>
      <c r="F81" s="158">
        <f t="shared" si="18"/>
        <v>9353.5987789501633</v>
      </c>
      <c r="G81" s="158">
        <f t="shared" ref="G81:H81" si="25">G82</f>
        <v>0</v>
      </c>
      <c r="H81" s="158">
        <f t="shared" si="25"/>
        <v>0</v>
      </c>
      <c r="I81" s="254">
        <f t="shared" si="19"/>
        <v>0</v>
      </c>
      <c r="J81" s="254" t="e">
        <f t="shared" si="20"/>
        <v>#DIV/0!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</row>
    <row r="82" spans="1:38" ht="30" x14ac:dyDescent="0.25">
      <c r="A82" s="343">
        <v>3232</v>
      </c>
      <c r="B82" s="344"/>
      <c r="C82" s="345"/>
      <c r="D82" s="207" t="s">
        <v>68</v>
      </c>
      <c r="E82" s="188">
        <v>70474.69</v>
      </c>
      <c r="F82" s="168">
        <f t="shared" si="18"/>
        <v>9353.5987789501633</v>
      </c>
      <c r="G82" s="168">
        <v>0</v>
      </c>
      <c r="H82" s="168">
        <v>0</v>
      </c>
      <c r="I82" s="156">
        <f t="shared" si="19"/>
        <v>0</v>
      </c>
      <c r="J82" s="156" t="e">
        <f t="shared" si="20"/>
        <v>#DIV/0!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</row>
    <row r="83" spans="1:38" ht="9.75" customHeight="1" x14ac:dyDescent="0.25">
      <c r="A83" s="211"/>
      <c r="B83" s="209"/>
      <c r="C83" s="210"/>
      <c r="D83" s="207"/>
      <c r="E83" s="188"/>
      <c r="F83" s="158"/>
      <c r="G83" s="168"/>
      <c r="H83" s="168"/>
      <c r="I83" s="156"/>
      <c r="J83" s="156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</row>
    <row r="84" spans="1:38" ht="21" customHeight="1" x14ac:dyDescent="0.25">
      <c r="A84" s="362" t="s">
        <v>109</v>
      </c>
      <c r="B84" s="344"/>
      <c r="C84" s="345"/>
      <c r="D84" s="191" t="s">
        <v>117</v>
      </c>
      <c r="E84" s="169">
        <f>E85</f>
        <v>7093746.0299999984</v>
      </c>
      <c r="F84" s="158">
        <f t="shared" si="18"/>
        <v>941501.89528170391</v>
      </c>
      <c r="G84" s="158">
        <f t="shared" ref="G84:H84" si="26">G85</f>
        <v>972899.33244475408</v>
      </c>
      <c r="H84" s="158">
        <f t="shared" si="26"/>
        <v>513030.68999999989</v>
      </c>
      <c r="I84" s="254">
        <f t="shared" si="19"/>
        <v>54.49066991484893</v>
      </c>
      <c r="J84" s="254">
        <f t="shared" si="20"/>
        <v>52.73214534034355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</row>
    <row r="85" spans="1:38" ht="30" x14ac:dyDescent="0.25">
      <c r="A85" s="363" t="s">
        <v>75</v>
      </c>
      <c r="B85" s="364"/>
      <c r="C85" s="365"/>
      <c r="D85" s="192" t="s">
        <v>76</v>
      </c>
      <c r="E85" s="208">
        <f>E86</f>
        <v>7093746.0299999984</v>
      </c>
      <c r="F85" s="160">
        <f t="shared" si="18"/>
        <v>941501.89528170391</v>
      </c>
      <c r="G85" s="160">
        <f t="shared" ref="G85:H85" si="27">G86</f>
        <v>972899.33244475408</v>
      </c>
      <c r="H85" s="160">
        <f t="shared" si="27"/>
        <v>513030.68999999989</v>
      </c>
      <c r="I85" s="266">
        <f t="shared" si="19"/>
        <v>54.49066991484893</v>
      </c>
      <c r="J85" s="266">
        <f t="shared" si="20"/>
        <v>52.73214534034355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</row>
    <row r="86" spans="1:38" s="24" customFormat="1" ht="30" x14ac:dyDescent="0.25">
      <c r="A86" s="352" t="s">
        <v>71</v>
      </c>
      <c r="B86" s="366"/>
      <c r="C86" s="367"/>
      <c r="D86" s="212" t="s">
        <v>99</v>
      </c>
      <c r="E86" s="213">
        <f>E87+E114+E133+E137++E159+E172+E176</f>
        <v>7093746.0299999984</v>
      </c>
      <c r="F86" s="161">
        <f t="shared" si="18"/>
        <v>941501.89528170391</v>
      </c>
      <c r="G86" s="161">
        <f>G87+G114+G133+G144+G151+G155+G159+G172+G176</f>
        <v>972899.33244475408</v>
      </c>
      <c r="H86" s="161">
        <f>H87+H114+H133+H144+H151+H155+H159+H172+H176</f>
        <v>513030.68999999989</v>
      </c>
      <c r="I86" s="267">
        <f t="shared" si="19"/>
        <v>54.49066991484893</v>
      </c>
      <c r="J86" s="267">
        <f t="shared" si="20"/>
        <v>52.73214534034355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</row>
    <row r="87" spans="1:38" x14ac:dyDescent="0.25">
      <c r="A87" s="355" t="s">
        <v>124</v>
      </c>
      <c r="B87" s="356"/>
      <c r="C87" s="357"/>
      <c r="D87" s="214" t="s">
        <v>21</v>
      </c>
      <c r="E87" s="215">
        <f>E88+E101+E111</f>
        <v>49917.39</v>
      </c>
      <c r="F87" s="174">
        <f t="shared" si="18"/>
        <v>6625.1761895281697</v>
      </c>
      <c r="G87" s="174">
        <f>G88+G101+G111</f>
        <v>5442.95</v>
      </c>
      <c r="H87" s="174">
        <f>H88+H101+H111</f>
        <v>3690.1099999999997</v>
      </c>
      <c r="I87" s="289">
        <f t="shared" si="19"/>
        <v>55.69829230855219</v>
      </c>
      <c r="J87" s="289">
        <f t="shared" si="20"/>
        <v>67.79613996086681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</row>
    <row r="88" spans="1:38" s="25" customFormat="1" x14ac:dyDescent="0.25">
      <c r="A88" s="340" t="s">
        <v>128</v>
      </c>
      <c r="B88" s="350"/>
      <c r="C88" s="351"/>
      <c r="D88" s="199" t="s">
        <v>129</v>
      </c>
      <c r="E88" s="200">
        <f>E89+E99</f>
        <v>98.64</v>
      </c>
      <c r="F88" s="165">
        <f t="shared" si="18"/>
        <v>13.091777822018713</v>
      </c>
      <c r="G88" s="166">
        <f t="shared" ref="G88:H88" si="28">G89</f>
        <v>1992.17</v>
      </c>
      <c r="H88" s="166">
        <f t="shared" si="28"/>
        <v>1065.3699999999999</v>
      </c>
      <c r="I88" s="288">
        <f t="shared" si="19"/>
        <v>8137.7030261557184</v>
      </c>
      <c r="J88" s="288">
        <f t="shared" si="20"/>
        <v>53.477865844782315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</row>
    <row r="89" spans="1:38" s="21" customFormat="1" x14ac:dyDescent="0.25">
      <c r="A89" s="346">
        <v>32</v>
      </c>
      <c r="B89" s="344"/>
      <c r="C89" s="345"/>
      <c r="D89" s="205" t="s">
        <v>32</v>
      </c>
      <c r="E89" s="206">
        <f>SUM(E90:E98)</f>
        <v>98.08</v>
      </c>
      <c r="F89" s="158">
        <f t="shared" si="18"/>
        <v>13.017453049306523</v>
      </c>
      <c r="G89" s="167">
        <f>SUM(G90:G98)</f>
        <v>1992.17</v>
      </c>
      <c r="H89" s="167">
        <f>SUM(H90:H98)</f>
        <v>1065.3699999999999</v>
      </c>
      <c r="I89" s="254">
        <f t="shared" si="19"/>
        <v>8184.1662571370307</v>
      </c>
      <c r="J89" s="254">
        <f t="shared" si="20"/>
        <v>53.477865844782315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</row>
    <row r="90" spans="1:38" x14ac:dyDescent="0.25">
      <c r="A90" s="343">
        <v>3211</v>
      </c>
      <c r="B90" s="358"/>
      <c r="C90" s="359"/>
      <c r="D90" s="207" t="s">
        <v>46</v>
      </c>
      <c r="E90" s="188">
        <v>0</v>
      </c>
      <c r="F90" s="168">
        <f t="shared" si="18"/>
        <v>0</v>
      </c>
      <c r="G90" s="156">
        <v>266.77</v>
      </c>
      <c r="H90" s="156">
        <v>0</v>
      </c>
      <c r="I90" s="156" t="e">
        <f t="shared" si="19"/>
        <v>#DIV/0!</v>
      </c>
      <c r="J90" s="156">
        <f t="shared" si="20"/>
        <v>0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</row>
    <row r="91" spans="1:38" ht="30" x14ac:dyDescent="0.25">
      <c r="A91" s="211">
        <v>3221</v>
      </c>
      <c r="B91" s="221"/>
      <c r="C91" s="222"/>
      <c r="D91" s="207" t="s">
        <v>49</v>
      </c>
      <c r="E91" s="188">
        <v>0</v>
      </c>
      <c r="F91" s="168">
        <f t="shared" si="18"/>
        <v>0</v>
      </c>
      <c r="G91" s="156">
        <v>331.81</v>
      </c>
      <c r="H91" s="156">
        <v>0</v>
      </c>
      <c r="I91" s="156" t="e">
        <f t="shared" si="19"/>
        <v>#DIV/0!</v>
      </c>
      <c r="J91" s="156">
        <f t="shared" si="20"/>
        <v>0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</row>
    <row r="92" spans="1:38" ht="30" x14ac:dyDescent="0.25">
      <c r="A92" s="211">
        <v>3224</v>
      </c>
      <c r="B92" s="225"/>
      <c r="C92" s="207"/>
      <c r="D92" s="207" t="s">
        <v>67</v>
      </c>
      <c r="E92" s="188">
        <v>0</v>
      </c>
      <c r="F92" s="168">
        <f t="shared" si="18"/>
        <v>0</v>
      </c>
      <c r="G92" s="156">
        <v>265.45</v>
      </c>
      <c r="H92" s="156">
        <v>0</v>
      </c>
      <c r="I92" s="156" t="e">
        <f t="shared" si="19"/>
        <v>#DIV/0!</v>
      </c>
      <c r="J92" s="156">
        <f t="shared" si="20"/>
        <v>0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</row>
    <row r="93" spans="1:38" ht="30" x14ac:dyDescent="0.25">
      <c r="A93" s="343">
        <v>3232</v>
      </c>
      <c r="B93" s="360"/>
      <c r="C93" s="361"/>
      <c r="D93" s="207" t="s">
        <v>68</v>
      </c>
      <c r="E93" s="188">
        <v>0</v>
      </c>
      <c r="F93" s="168">
        <f t="shared" si="18"/>
        <v>0</v>
      </c>
      <c r="G93" s="156">
        <v>132.72</v>
      </c>
      <c r="H93" s="156">
        <v>0</v>
      </c>
      <c r="I93" s="156" t="e">
        <f t="shared" si="19"/>
        <v>#DIV/0!</v>
      </c>
      <c r="J93" s="156">
        <f t="shared" si="20"/>
        <v>0</v>
      </c>
    </row>
    <row r="94" spans="1:38" x14ac:dyDescent="0.25">
      <c r="A94" s="211">
        <v>3233</v>
      </c>
      <c r="B94" s="225"/>
      <c r="C94" s="207"/>
      <c r="D94" s="207" t="s">
        <v>54</v>
      </c>
      <c r="E94" s="188">
        <v>0</v>
      </c>
      <c r="F94" s="168">
        <f t="shared" si="18"/>
        <v>0</v>
      </c>
      <c r="G94" s="156">
        <v>0</v>
      </c>
      <c r="H94" s="156">
        <v>787.98</v>
      </c>
      <c r="I94" s="156" t="e">
        <f t="shared" si="19"/>
        <v>#DIV/0!</v>
      </c>
      <c r="J94" s="156" t="e">
        <f t="shared" si="20"/>
        <v>#DIV/0!</v>
      </c>
    </row>
    <row r="95" spans="1:38" x14ac:dyDescent="0.25">
      <c r="A95" s="343">
        <v>3237</v>
      </c>
      <c r="B95" s="360"/>
      <c r="C95" s="361"/>
      <c r="D95" s="207" t="s">
        <v>58</v>
      </c>
      <c r="E95" s="188">
        <v>0</v>
      </c>
      <c r="F95" s="168">
        <f t="shared" si="18"/>
        <v>0</v>
      </c>
      <c r="G95" s="156">
        <v>132.72</v>
      </c>
      <c r="H95" s="156">
        <v>0</v>
      </c>
      <c r="I95" s="156" t="e">
        <f t="shared" si="19"/>
        <v>#DIV/0!</v>
      </c>
      <c r="J95" s="156">
        <f t="shared" si="20"/>
        <v>0</v>
      </c>
    </row>
    <row r="96" spans="1:38" x14ac:dyDescent="0.25">
      <c r="A96" s="211">
        <v>3293</v>
      </c>
      <c r="B96" s="225"/>
      <c r="C96" s="207"/>
      <c r="D96" s="207" t="s">
        <v>62</v>
      </c>
      <c r="E96" s="188">
        <v>0</v>
      </c>
      <c r="F96" s="168">
        <f t="shared" si="18"/>
        <v>0</v>
      </c>
      <c r="G96" s="156">
        <v>199.08</v>
      </c>
      <c r="H96" s="156">
        <v>0</v>
      </c>
      <c r="I96" s="156" t="e">
        <f t="shared" si="19"/>
        <v>#DIV/0!</v>
      </c>
      <c r="J96" s="156">
        <f t="shared" si="20"/>
        <v>0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</row>
    <row r="97" spans="1:30" x14ac:dyDescent="0.25">
      <c r="A97" s="211">
        <v>3295</v>
      </c>
      <c r="B97" s="225"/>
      <c r="C97" s="207"/>
      <c r="D97" s="207" t="s">
        <v>64</v>
      </c>
      <c r="E97" s="188">
        <v>0</v>
      </c>
      <c r="F97" s="168">
        <f t="shared" si="18"/>
        <v>0</v>
      </c>
      <c r="G97" s="156">
        <v>0</v>
      </c>
      <c r="H97" s="156">
        <v>277.39</v>
      </c>
      <c r="I97" s="156" t="e">
        <f t="shared" si="19"/>
        <v>#DIV/0!</v>
      </c>
      <c r="J97" s="156" t="e">
        <f t="shared" si="20"/>
        <v>#DIV/0!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</row>
    <row r="98" spans="1:30" ht="18" customHeight="1" x14ac:dyDescent="0.25">
      <c r="A98" s="343">
        <v>3299</v>
      </c>
      <c r="B98" s="360"/>
      <c r="C98" s="361"/>
      <c r="D98" s="207" t="s">
        <v>65</v>
      </c>
      <c r="E98" s="188">
        <v>98.08</v>
      </c>
      <c r="F98" s="168">
        <f t="shared" si="18"/>
        <v>13.017453049306523</v>
      </c>
      <c r="G98" s="156">
        <v>663.62</v>
      </c>
      <c r="H98" s="156">
        <v>0</v>
      </c>
      <c r="I98" s="156">
        <f t="shared" si="19"/>
        <v>0</v>
      </c>
      <c r="J98" s="156">
        <f t="shared" si="20"/>
        <v>0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</row>
    <row r="99" spans="1:30" ht="30" x14ac:dyDescent="0.25">
      <c r="A99" s="216">
        <v>37</v>
      </c>
      <c r="B99" s="226"/>
      <c r="C99" s="191"/>
      <c r="D99" s="205" t="s">
        <v>144</v>
      </c>
      <c r="E99" s="169">
        <f>E100</f>
        <v>0.56000000000000005</v>
      </c>
      <c r="F99" s="158">
        <f t="shared" si="18"/>
        <v>7.4324772712190595E-2</v>
      </c>
      <c r="G99" s="158">
        <v>0</v>
      </c>
      <c r="H99" s="158">
        <v>0</v>
      </c>
      <c r="I99" s="254">
        <f t="shared" si="19"/>
        <v>0</v>
      </c>
      <c r="J99" s="254" t="e">
        <f t="shared" si="20"/>
        <v>#DIV/0!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</row>
    <row r="100" spans="1:30" ht="30" x14ac:dyDescent="0.25">
      <c r="A100" s="211">
        <v>3722</v>
      </c>
      <c r="B100" s="225"/>
      <c r="C100" s="207"/>
      <c r="D100" s="207" t="s">
        <v>115</v>
      </c>
      <c r="E100" s="188">
        <v>0.56000000000000005</v>
      </c>
      <c r="F100" s="168">
        <f t="shared" si="18"/>
        <v>7.4324772712190595E-2</v>
      </c>
      <c r="G100" s="168">
        <v>0</v>
      </c>
      <c r="H100" s="168">
        <v>0</v>
      </c>
      <c r="I100" s="156">
        <f t="shared" si="19"/>
        <v>0</v>
      </c>
      <c r="J100" s="156" t="e">
        <f t="shared" si="20"/>
        <v>#DIV/0!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</row>
    <row r="101" spans="1:30" s="25" customFormat="1" x14ac:dyDescent="0.25">
      <c r="A101" s="340" t="s">
        <v>132</v>
      </c>
      <c r="B101" s="350"/>
      <c r="C101" s="351"/>
      <c r="D101" s="199" t="s">
        <v>118</v>
      </c>
      <c r="E101" s="200">
        <f>E102+E107+E109</f>
        <v>33223.75</v>
      </c>
      <c r="F101" s="165">
        <f t="shared" si="18"/>
        <v>4409.5494060654319</v>
      </c>
      <c r="G101" s="166">
        <f>G102+G107</f>
        <v>2787.1699999999996</v>
      </c>
      <c r="H101" s="166">
        <f>H102+H107</f>
        <v>1944.74</v>
      </c>
      <c r="I101" s="288">
        <f t="shared" si="19"/>
        <v>44.102918936002112</v>
      </c>
      <c r="J101" s="288">
        <f t="shared" si="20"/>
        <v>69.774717724430175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</row>
    <row r="102" spans="1:30" s="21" customFormat="1" x14ac:dyDescent="0.25">
      <c r="A102" s="346">
        <v>32</v>
      </c>
      <c r="B102" s="344"/>
      <c r="C102" s="345"/>
      <c r="D102" s="205" t="s">
        <v>32</v>
      </c>
      <c r="E102" s="206">
        <f>SUM(E103:E106)</f>
        <v>31609.75</v>
      </c>
      <c r="F102" s="158">
        <f t="shared" si="18"/>
        <v>4195.3347932842253</v>
      </c>
      <c r="G102" s="167">
        <f>SUM(G103:G106)</f>
        <v>2654.45</v>
      </c>
      <c r="H102" s="167">
        <f>SUM(H103:H106)</f>
        <v>1944.74</v>
      </c>
      <c r="I102" s="254">
        <f t="shared" si="19"/>
        <v>46.354822578476586</v>
      </c>
      <c r="J102" s="254">
        <f t="shared" si="20"/>
        <v>73.263387895797621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</row>
    <row r="103" spans="1:30" x14ac:dyDescent="0.25">
      <c r="A103" s="343">
        <v>3211</v>
      </c>
      <c r="B103" s="344"/>
      <c r="C103" s="345"/>
      <c r="D103" s="207" t="s">
        <v>46</v>
      </c>
      <c r="E103" s="188">
        <v>4000</v>
      </c>
      <c r="F103" s="168">
        <f t="shared" si="18"/>
        <v>530.89123365850423</v>
      </c>
      <c r="G103" s="156">
        <v>132.72</v>
      </c>
      <c r="H103" s="156">
        <v>909.24</v>
      </c>
      <c r="I103" s="156">
        <f t="shared" si="19"/>
        <v>171.26671949999999</v>
      </c>
      <c r="J103" s="156">
        <f t="shared" si="20"/>
        <v>685.08137432188073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</row>
    <row r="104" spans="1:30" ht="30" x14ac:dyDescent="0.25">
      <c r="A104" s="211">
        <v>3221</v>
      </c>
      <c r="B104" s="209"/>
      <c r="C104" s="210"/>
      <c r="D104" s="207" t="s">
        <v>187</v>
      </c>
      <c r="E104" s="188">
        <v>739.75</v>
      </c>
      <c r="F104" s="168">
        <f t="shared" si="18"/>
        <v>98.181697524719624</v>
      </c>
      <c r="G104" s="156">
        <v>0</v>
      </c>
      <c r="H104" s="156">
        <v>0</v>
      </c>
      <c r="I104" s="156">
        <f t="shared" si="19"/>
        <v>0</v>
      </c>
      <c r="J104" s="156" t="e">
        <f t="shared" si="20"/>
        <v>#DIV/0!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</row>
    <row r="105" spans="1:30" x14ac:dyDescent="0.25">
      <c r="A105" s="211">
        <v>3292</v>
      </c>
      <c r="B105" s="209"/>
      <c r="C105" s="210"/>
      <c r="D105" s="207" t="s">
        <v>189</v>
      </c>
      <c r="E105" s="188">
        <v>9300</v>
      </c>
      <c r="F105" s="168">
        <f t="shared" si="18"/>
        <v>1234.3221182560221</v>
      </c>
      <c r="G105" s="156">
        <v>1194.5</v>
      </c>
      <c r="H105" s="156">
        <v>0</v>
      </c>
      <c r="I105" s="156">
        <f t="shared" si="19"/>
        <v>0</v>
      </c>
      <c r="J105" s="156">
        <f t="shared" si="20"/>
        <v>0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</row>
    <row r="106" spans="1:30" ht="18" customHeight="1" x14ac:dyDescent="0.25">
      <c r="A106" s="343">
        <v>3299</v>
      </c>
      <c r="B106" s="344"/>
      <c r="C106" s="345"/>
      <c r="D106" s="207" t="s">
        <v>65</v>
      </c>
      <c r="E106" s="188">
        <v>17570</v>
      </c>
      <c r="F106" s="168">
        <f t="shared" si="18"/>
        <v>2331.9397438449796</v>
      </c>
      <c r="G106" s="156">
        <v>1327.23</v>
      </c>
      <c r="H106" s="156">
        <v>1035.5</v>
      </c>
      <c r="I106" s="156">
        <f t="shared" si="19"/>
        <v>44.405092487194082</v>
      </c>
      <c r="J106" s="156">
        <f t="shared" si="20"/>
        <v>78.019634878657058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</row>
    <row r="107" spans="1:30" s="20" customFormat="1" x14ac:dyDescent="0.25">
      <c r="A107" s="347">
        <v>38</v>
      </c>
      <c r="B107" s="348"/>
      <c r="C107" s="349"/>
      <c r="D107" s="191" t="s">
        <v>147</v>
      </c>
      <c r="E107" s="169">
        <f>E108</f>
        <v>450</v>
      </c>
      <c r="F107" s="158">
        <f t="shared" si="18"/>
        <v>59.725263786581721</v>
      </c>
      <c r="G107" s="158">
        <f t="shared" ref="G107:H107" si="29">G108</f>
        <v>132.72</v>
      </c>
      <c r="H107" s="158">
        <f t="shared" si="29"/>
        <v>0</v>
      </c>
      <c r="I107" s="254">
        <f t="shared" si="19"/>
        <v>0</v>
      </c>
      <c r="J107" s="254">
        <f t="shared" si="20"/>
        <v>0</v>
      </c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</row>
    <row r="108" spans="1:30" x14ac:dyDescent="0.25">
      <c r="A108" s="211">
        <v>3811</v>
      </c>
      <c r="B108" s="209"/>
      <c r="C108" s="210"/>
      <c r="D108" s="207" t="s">
        <v>130</v>
      </c>
      <c r="E108" s="188">
        <v>450</v>
      </c>
      <c r="F108" s="168">
        <f t="shared" si="18"/>
        <v>59.725263786581721</v>
      </c>
      <c r="G108" s="168">
        <v>132.72</v>
      </c>
      <c r="H108" s="168">
        <v>0</v>
      </c>
      <c r="I108" s="156">
        <f t="shared" si="19"/>
        <v>0</v>
      </c>
      <c r="J108" s="156">
        <f t="shared" si="20"/>
        <v>0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</row>
    <row r="109" spans="1:30" x14ac:dyDescent="0.25">
      <c r="A109" s="216">
        <v>42</v>
      </c>
      <c r="B109" s="217"/>
      <c r="C109" s="218"/>
      <c r="D109" s="191" t="s">
        <v>94</v>
      </c>
      <c r="E109" s="169">
        <f>E110</f>
        <v>1164</v>
      </c>
      <c r="F109" s="158">
        <f t="shared" si="18"/>
        <v>154.48934899462472</v>
      </c>
      <c r="G109" s="158">
        <v>0</v>
      </c>
      <c r="H109" s="158">
        <v>0</v>
      </c>
      <c r="I109" s="254">
        <f t="shared" si="19"/>
        <v>0</v>
      </c>
      <c r="J109" s="254" t="e">
        <f t="shared" si="20"/>
        <v>#DIV/0!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</row>
    <row r="110" spans="1:30" x14ac:dyDescent="0.25">
      <c r="A110" s="211">
        <v>4221</v>
      </c>
      <c r="B110" s="209"/>
      <c r="C110" s="210"/>
      <c r="D110" s="207" t="s">
        <v>188</v>
      </c>
      <c r="E110" s="188">
        <v>1164</v>
      </c>
      <c r="F110" s="168">
        <f t="shared" si="18"/>
        <v>154.48934899462472</v>
      </c>
      <c r="G110" s="168">
        <v>0</v>
      </c>
      <c r="H110" s="168">
        <v>0</v>
      </c>
      <c r="I110" s="156">
        <f t="shared" si="19"/>
        <v>0</v>
      </c>
      <c r="J110" s="156" t="e">
        <f t="shared" si="20"/>
        <v>#DIV/0!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</row>
    <row r="111" spans="1:30" s="25" customFormat="1" x14ac:dyDescent="0.25">
      <c r="A111" s="340" t="s">
        <v>102</v>
      </c>
      <c r="B111" s="350"/>
      <c r="C111" s="351"/>
      <c r="D111" s="199" t="s">
        <v>85</v>
      </c>
      <c r="E111" s="200">
        <f>E112</f>
        <v>16595</v>
      </c>
      <c r="F111" s="165">
        <f t="shared" si="18"/>
        <v>2202.5350056407192</v>
      </c>
      <c r="G111" s="166">
        <f t="shared" ref="G111" si="30">G112</f>
        <v>663.61</v>
      </c>
      <c r="H111" s="166">
        <f>H112</f>
        <v>680</v>
      </c>
      <c r="I111" s="288">
        <f t="shared" si="19"/>
        <v>30.873516119313049</v>
      </c>
      <c r="J111" s="288">
        <f t="shared" si="20"/>
        <v>102.46982414369884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</row>
    <row r="112" spans="1:30" s="21" customFormat="1" x14ac:dyDescent="0.25">
      <c r="A112" s="346">
        <v>32</v>
      </c>
      <c r="B112" s="344"/>
      <c r="C112" s="345"/>
      <c r="D112" s="205" t="s">
        <v>32</v>
      </c>
      <c r="E112" s="206">
        <f>E113</f>
        <v>16595</v>
      </c>
      <c r="F112" s="158">
        <f t="shared" si="18"/>
        <v>2202.5350056407192</v>
      </c>
      <c r="G112" s="167">
        <f>SUM(G113:G113)</f>
        <v>663.61</v>
      </c>
      <c r="H112" s="167">
        <f>SUM(H113:H113)</f>
        <v>680</v>
      </c>
      <c r="I112" s="254">
        <f t="shared" si="19"/>
        <v>30.873516119313049</v>
      </c>
      <c r="J112" s="254">
        <f t="shared" si="20"/>
        <v>102.46982414369884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</row>
    <row r="113" spans="1:30" ht="15.75" customHeight="1" x14ac:dyDescent="0.25">
      <c r="A113" s="343">
        <v>3299</v>
      </c>
      <c r="B113" s="358"/>
      <c r="C113" s="359"/>
      <c r="D113" s="207" t="s">
        <v>65</v>
      </c>
      <c r="E113" s="188">
        <v>16595</v>
      </c>
      <c r="F113" s="168">
        <f t="shared" si="18"/>
        <v>2202.5350056407192</v>
      </c>
      <c r="G113" s="156">
        <v>663.61</v>
      </c>
      <c r="H113" s="156">
        <v>680</v>
      </c>
      <c r="I113" s="156">
        <f t="shared" si="19"/>
        <v>30.873516119313049</v>
      </c>
      <c r="J113" s="156">
        <f t="shared" si="20"/>
        <v>102.46982414369884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1:30" ht="30" x14ac:dyDescent="0.25">
      <c r="A114" s="355" t="s">
        <v>125</v>
      </c>
      <c r="B114" s="356"/>
      <c r="C114" s="357"/>
      <c r="D114" s="214" t="s">
        <v>78</v>
      </c>
      <c r="E114" s="215">
        <f>E115</f>
        <v>6729882.3499999996</v>
      </c>
      <c r="F114" s="174">
        <f t="shared" si="18"/>
        <v>893208.88579202327</v>
      </c>
      <c r="G114" s="174">
        <f t="shared" ref="G114:H114" si="31">G115</f>
        <v>912535.67042073142</v>
      </c>
      <c r="H114" s="174">
        <f t="shared" si="31"/>
        <v>495111.29999999993</v>
      </c>
      <c r="I114" s="289">
        <f t="shared" si="19"/>
        <v>55.430628588180298</v>
      </c>
      <c r="J114" s="289">
        <f t="shared" si="20"/>
        <v>54.256651662912546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</row>
    <row r="115" spans="1:30" s="25" customFormat="1" x14ac:dyDescent="0.25">
      <c r="A115" s="340" t="s">
        <v>81</v>
      </c>
      <c r="B115" s="350"/>
      <c r="C115" s="351"/>
      <c r="D115" s="199" t="s">
        <v>82</v>
      </c>
      <c r="E115" s="200">
        <f>E116+E123+E129</f>
        <v>6729882.3499999996</v>
      </c>
      <c r="F115" s="165">
        <f t="shared" si="18"/>
        <v>893208.88579202327</v>
      </c>
      <c r="G115" s="166">
        <f>G116+G123+G129</f>
        <v>912535.67042073142</v>
      </c>
      <c r="H115" s="166">
        <f>H116+H123+H129+H131</f>
        <v>495111.29999999993</v>
      </c>
      <c r="I115" s="288">
        <f t="shared" si="19"/>
        <v>55.430628588180298</v>
      </c>
      <c r="J115" s="288">
        <f t="shared" si="20"/>
        <v>54.256651662912546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</row>
    <row r="116" spans="1:30" s="21" customFormat="1" x14ac:dyDescent="0.25">
      <c r="A116" s="346">
        <v>31</v>
      </c>
      <c r="B116" s="384"/>
      <c r="C116" s="385"/>
      <c r="D116" s="205" t="s">
        <v>22</v>
      </c>
      <c r="E116" s="206">
        <f>SUM(E117:E122)</f>
        <v>6698162.4699999997</v>
      </c>
      <c r="F116" s="158">
        <f t="shared" si="18"/>
        <v>888998.93423584837</v>
      </c>
      <c r="G116" s="167">
        <f t="shared" ref="G116:H116" si="32">SUM(G117:G122)</f>
        <v>899927.01</v>
      </c>
      <c r="H116" s="167">
        <f t="shared" si="32"/>
        <v>491824.91</v>
      </c>
      <c r="I116" s="254">
        <f t="shared" si="19"/>
        <v>55.323453275312986</v>
      </c>
      <c r="J116" s="254">
        <f t="shared" si="20"/>
        <v>54.651644470588778</v>
      </c>
    </row>
    <row r="117" spans="1:30" x14ac:dyDescent="0.25">
      <c r="A117" s="343">
        <v>3111</v>
      </c>
      <c r="B117" s="360"/>
      <c r="C117" s="361"/>
      <c r="D117" s="207" t="s">
        <v>80</v>
      </c>
      <c r="E117" s="188">
        <v>5113809.7699999996</v>
      </c>
      <c r="F117" s="168">
        <f t="shared" si="18"/>
        <v>678719.1943725528</v>
      </c>
      <c r="G117" s="156">
        <v>703430.88</v>
      </c>
      <c r="H117" s="156">
        <v>368402.48</v>
      </c>
      <c r="I117" s="156">
        <f t="shared" si="19"/>
        <v>54.279071971814865</v>
      </c>
      <c r="J117" s="156">
        <f t="shared" si="20"/>
        <v>52.372235918900799</v>
      </c>
    </row>
    <row r="118" spans="1:30" x14ac:dyDescent="0.25">
      <c r="A118" s="211">
        <v>3113</v>
      </c>
      <c r="B118" s="225"/>
      <c r="C118" s="207"/>
      <c r="D118" s="207" t="s">
        <v>133</v>
      </c>
      <c r="E118" s="188">
        <v>397102.38</v>
      </c>
      <c r="F118" s="168">
        <f t="shared" si="18"/>
        <v>52704.54310173203</v>
      </c>
      <c r="G118" s="156">
        <v>39816.839999999997</v>
      </c>
      <c r="H118" s="156">
        <v>36289.360000000001</v>
      </c>
      <c r="I118" s="156">
        <f t="shared" si="19"/>
        <v>68.854329938793128</v>
      </c>
      <c r="J118" s="156">
        <f t="shared" si="20"/>
        <v>91.140733418322512</v>
      </c>
    </row>
    <row r="119" spans="1:30" x14ac:dyDescent="0.25">
      <c r="A119" s="211">
        <v>3114</v>
      </c>
      <c r="B119" s="225"/>
      <c r="C119" s="207"/>
      <c r="D119" s="207" t="s">
        <v>134</v>
      </c>
      <c r="E119" s="188">
        <v>40362.07</v>
      </c>
      <c r="F119" s="168">
        <f t="shared" si="18"/>
        <v>5356.9672838277256</v>
      </c>
      <c r="G119" s="156">
        <v>6636.14</v>
      </c>
      <c r="H119" s="156">
        <v>3355.19</v>
      </c>
      <c r="I119" s="156">
        <f t="shared" si="19"/>
        <v>62.632266023521588</v>
      </c>
      <c r="J119" s="156">
        <f t="shared" si="20"/>
        <v>50.559361315463505</v>
      </c>
    </row>
    <row r="120" spans="1:30" x14ac:dyDescent="0.25">
      <c r="A120" s="343">
        <v>3121</v>
      </c>
      <c r="B120" s="360"/>
      <c r="C120" s="361"/>
      <c r="D120" s="207" t="s">
        <v>83</v>
      </c>
      <c r="E120" s="188">
        <v>235027.49</v>
      </c>
      <c r="F120" s="168">
        <f t="shared" si="18"/>
        <v>31193.508527440437</v>
      </c>
      <c r="G120" s="156">
        <v>30526.25</v>
      </c>
      <c r="H120" s="156">
        <v>16654.650000000001</v>
      </c>
      <c r="I120" s="156">
        <f t="shared" si="19"/>
        <v>53.391397076571778</v>
      </c>
      <c r="J120" s="156">
        <f t="shared" si="20"/>
        <v>54.5584537897711</v>
      </c>
    </row>
    <row r="121" spans="1:30" ht="30" x14ac:dyDescent="0.25">
      <c r="A121" s="343">
        <v>3132</v>
      </c>
      <c r="B121" s="360"/>
      <c r="C121" s="361"/>
      <c r="D121" s="207" t="s">
        <v>84</v>
      </c>
      <c r="E121" s="188">
        <v>911667.97</v>
      </c>
      <c r="F121" s="168">
        <f t="shared" si="18"/>
        <v>120999.13332006104</v>
      </c>
      <c r="G121" s="156">
        <v>119450.53</v>
      </c>
      <c r="H121" s="156">
        <v>67092.800000000003</v>
      </c>
      <c r="I121" s="156">
        <f t="shared" si="19"/>
        <v>55.448992202720483</v>
      </c>
      <c r="J121" s="156">
        <f t="shared" si="20"/>
        <v>56.167854592189755</v>
      </c>
    </row>
    <row r="122" spans="1:30" ht="30" x14ac:dyDescent="0.25">
      <c r="A122" s="211">
        <v>3133</v>
      </c>
      <c r="B122" s="225"/>
      <c r="C122" s="207"/>
      <c r="D122" s="207" t="s">
        <v>135</v>
      </c>
      <c r="E122" s="188">
        <v>192.79</v>
      </c>
      <c r="F122" s="168">
        <f t="shared" si="18"/>
        <v>25.587630234255755</v>
      </c>
      <c r="G122" s="156">
        <v>66.37</v>
      </c>
      <c r="H122" s="156">
        <v>30.43</v>
      </c>
      <c r="I122" s="156">
        <f t="shared" si="19"/>
        <v>118.92465117485347</v>
      </c>
      <c r="J122" s="156">
        <f t="shared" si="20"/>
        <v>45.84902817538044</v>
      </c>
    </row>
    <row r="123" spans="1:30" s="20" customFormat="1" x14ac:dyDescent="0.25">
      <c r="A123" s="216">
        <v>32</v>
      </c>
      <c r="B123" s="226"/>
      <c r="C123" s="191"/>
      <c r="D123" s="191" t="s">
        <v>32</v>
      </c>
      <c r="E123" s="169">
        <f>SUM(E124:E128)</f>
        <v>27024.1</v>
      </c>
      <c r="F123" s="158">
        <f t="shared" si="18"/>
        <v>3586.7144468776955</v>
      </c>
      <c r="G123" s="158">
        <f t="shared" ref="G123:H123" si="33">SUM(G126:G128)</f>
        <v>8626.9804207313027</v>
      </c>
      <c r="H123" s="158">
        <f t="shared" si="33"/>
        <v>2005.1</v>
      </c>
      <c r="I123" s="254">
        <f t="shared" si="19"/>
        <v>55.903530367338782</v>
      </c>
      <c r="J123" s="254">
        <f t="shared" si="20"/>
        <v>23.242199497539012</v>
      </c>
    </row>
    <row r="124" spans="1:30" s="20" customFormat="1" x14ac:dyDescent="0.25">
      <c r="A124" s="211">
        <v>3211</v>
      </c>
      <c r="B124" s="226"/>
      <c r="C124" s="191"/>
      <c r="D124" s="207" t="s">
        <v>46</v>
      </c>
      <c r="E124" s="188">
        <v>3088.24</v>
      </c>
      <c r="F124" s="168">
        <f t="shared" si="18"/>
        <v>409.87988585838474</v>
      </c>
      <c r="G124" s="168">
        <v>0</v>
      </c>
      <c r="H124" s="168">
        <v>0</v>
      </c>
      <c r="I124" s="156">
        <f t="shared" si="19"/>
        <v>0</v>
      </c>
      <c r="J124" s="156" t="e">
        <f t="shared" si="20"/>
        <v>#DIV/0!</v>
      </c>
    </row>
    <row r="125" spans="1:30" s="20" customFormat="1" x14ac:dyDescent="0.25">
      <c r="A125" s="211">
        <v>3221</v>
      </c>
      <c r="B125" s="226"/>
      <c r="C125" s="191"/>
      <c r="D125" s="207" t="s">
        <v>195</v>
      </c>
      <c r="E125" s="188">
        <v>1213.3599999999999</v>
      </c>
      <c r="F125" s="168">
        <f t="shared" si="18"/>
        <v>161.04054681797064</v>
      </c>
      <c r="G125" s="168">
        <v>0</v>
      </c>
      <c r="H125" s="168">
        <v>0</v>
      </c>
      <c r="I125" s="156">
        <f t="shared" si="19"/>
        <v>0</v>
      </c>
      <c r="J125" s="156" t="e">
        <f t="shared" si="20"/>
        <v>#DIV/0!</v>
      </c>
    </row>
    <row r="126" spans="1:30" x14ac:dyDescent="0.25">
      <c r="A126" s="343">
        <v>3236</v>
      </c>
      <c r="B126" s="344"/>
      <c r="C126" s="345"/>
      <c r="D126" s="207" t="s">
        <v>57</v>
      </c>
      <c r="E126" s="188">
        <v>7085</v>
      </c>
      <c r="F126" s="168">
        <f t="shared" si="18"/>
        <v>940.34109761762556</v>
      </c>
      <c r="G126" s="156">
        <v>0</v>
      </c>
      <c r="H126" s="156">
        <v>0</v>
      </c>
      <c r="I126" s="156">
        <f t="shared" si="19"/>
        <v>0</v>
      </c>
      <c r="J126" s="156" t="e">
        <f t="shared" si="20"/>
        <v>#DIV/0!</v>
      </c>
    </row>
    <row r="127" spans="1:30" x14ac:dyDescent="0.25">
      <c r="A127" s="343">
        <v>3295</v>
      </c>
      <c r="B127" s="360"/>
      <c r="C127" s="361"/>
      <c r="D127" s="207" t="s">
        <v>64</v>
      </c>
      <c r="E127" s="188">
        <v>11812.5</v>
      </c>
      <c r="F127" s="168">
        <f t="shared" si="18"/>
        <v>1567.7881743977703</v>
      </c>
      <c r="G127" s="156">
        <v>1990.84</v>
      </c>
      <c r="H127" s="156">
        <v>923.98</v>
      </c>
      <c r="I127" s="156">
        <f t="shared" si="19"/>
        <v>58.935257650793652</v>
      </c>
      <c r="J127" s="156">
        <f t="shared" si="20"/>
        <v>46.411564967551385</v>
      </c>
    </row>
    <row r="128" spans="1:30" x14ac:dyDescent="0.25">
      <c r="A128" s="211">
        <v>3296</v>
      </c>
      <c r="B128" s="225"/>
      <c r="C128" s="207"/>
      <c r="D128" s="207" t="s">
        <v>77</v>
      </c>
      <c r="E128" s="188">
        <v>3825</v>
      </c>
      <c r="F128" s="168">
        <f t="shared" si="18"/>
        <v>507.66474218594465</v>
      </c>
      <c r="G128" s="168">
        <f>50000/7.5345</f>
        <v>6636.1404207313026</v>
      </c>
      <c r="H128" s="168">
        <v>1081.1199999999999</v>
      </c>
      <c r="I128" s="156">
        <f t="shared" si="19"/>
        <v>212.95944156862743</v>
      </c>
      <c r="J128" s="156">
        <f t="shared" si="20"/>
        <v>16.291397279999998</v>
      </c>
    </row>
    <row r="129" spans="1:27" s="20" customFormat="1" x14ac:dyDescent="0.25">
      <c r="A129" s="216">
        <v>34</v>
      </c>
      <c r="B129" s="226"/>
      <c r="C129" s="191"/>
      <c r="D129" s="191" t="s">
        <v>146</v>
      </c>
      <c r="E129" s="169">
        <f>E130</f>
        <v>4695.78</v>
      </c>
      <c r="F129" s="158">
        <f t="shared" si="18"/>
        <v>623.23710929723268</v>
      </c>
      <c r="G129" s="158">
        <f t="shared" ref="G129:H129" si="34">G130</f>
        <v>3981.68</v>
      </c>
      <c r="H129" s="158">
        <f t="shared" si="34"/>
        <v>744.6</v>
      </c>
      <c r="I129" s="254">
        <f t="shared" si="19"/>
        <v>119.4729885130905</v>
      </c>
      <c r="J129" s="254">
        <f t="shared" si="20"/>
        <v>18.700648972293106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 spans="1:27" x14ac:dyDescent="0.25">
      <c r="A130" s="211">
        <v>3433</v>
      </c>
      <c r="B130" s="225"/>
      <c r="C130" s="207"/>
      <c r="D130" s="207" t="s">
        <v>136</v>
      </c>
      <c r="E130" s="188">
        <v>4695.78</v>
      </c>
      <c r="F130" s="168">
        <f t="shared" si="18"/>
        <v>623.23710929723268</v>
      </c>
      <c r="G130" s="168">
        <v>3981.68</v>
      </c>
      <c r="H130" s="168">
        <v>744.6</v>
      </c>
      <c r="I130" s="156">
        <f t="shared" si="19"/>
        <v>119.4729885130905</v>
      </c>
      <c r="J130" s="156">
        <f t="shared" si="20"/>
        <v>18.700648972293106</v>
      </c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</row>
    <row r="131" spans="1:27" x14ac:dyDescent="0.25">
      <c r="A131" s="216">
        <v>38</v>
      </c>
      <c r="B131" s="226"/>
      <c r="C131" s="191"/>
      <c r="D131" s="191" t="s">
        <v>167</v>
      </c>
      <c r="E131" s="169">
        <v>0</v>
      </c>
      <c r="F131" s="158">
        <f t="shared" si="18"/>
        <v>0</v>
      </c>
      <c r="G131" s="158">
        <v>0</v>
      </c>
      <c r="H131" s="158">
        <f>H132</f>
        <v>536.69000000000005</v>
      </c>
      <c r="I131" s="254" t="e">
        <f t="shared" si="19"/>
        <v>#DIV/0!</v>
      </c>
      <c r="J131" s="254" t="e">
        <f t="shared" si="20"/>
        <v>#DIV/0!</v>
      </c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</row>
    <row r="132" spans="1:27" x14ac:dyDescent="0.25">
      <c r="A132" s="211">
        <v>3812</v>
      </c>
      <c r="B132" s="225"/>
      <c r="C132" s="207"/>
      <c r="D132" s="207" t="s">
        <v>197</v>
      </c>
      <c r="E132" s="188">
        <v>0</v>
      </c>
      <c r="F132" s="168">
        <f t="shared" si="18"/>
        <v>0</v>
      </c>
      <c r="G132" s="168">
        <v>0</v>
      </c>
      <c r="H132" s="168">
        <v>536.69000000000005</v>
      </c>
      <c r="I132" s="156" t="e">
        <f t="shared" si="19"/>
        <v>#DIV/0!</v>
      </c>
      <c r="J132" s="156" t="e">
        <f t="shared" si="20"/>
        <v>#DIV/0!</v>
      </c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</row>
    <row r="133" spans="1:27" x14ac:dyDescent="0.25">
      <c r="A133" s="337" t="s">
        <v>88</v>
      </c>
      <c r="B133" s="338"/>
      <c r="C133" s="339"/>
      <c r="D133" s="197" t="s">
        <v>89</v>
      </c>
      <c r="E133" s="198">
        <f>E134</f>
        <v>2163.89</v>
      </c>
      <c r="F133" s="163">
        <f t="shared" si="18"/>
        <v>287.19755790032514</v>
      </c>
      <c r="G133" s="163">
        <f t="shared" ref="G133:H133" si="35">G134</f>
        <v>663.61</v>
      </c>
      <c r="H133" s="163">
        <f t="shared" si="35"/>
        <v>1167.49</v>
      </c>
      <c r="I133" s="287">
        <f t="shared" si="19"/>
        <v>406.51111678504918</v>
      </c>
      <c r="J133" s="287">
        <f t="shared" si="20"/>
        <v>175.93013969048087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</row>
    <row r="134" spans="1:27" s="25" customFormat="1" x14ac:dyDescent="0.25">
      <c r="A134" s="340" t="s">
        <v>186</v>
      </c>
      <c r="B134" s="341"/>
      <c r="C134" s="342"/>
      <c r="D134" s="219" t="s">
        <v>87</v>
      </c>
      <c r="E134" s="200">
        <f>E135</f>
        <v>2163.89</v>
      </c>
      <c r="F134" s="165">
        <f t="shared" si="18"/>
        <v>287.19755790032514</v>
      </c>
      <c r="G134" s="166">
        <f>G136</f>
        <v>663.61</v>
      </c>
      <c r="H134" s="166">
        <f>H136</f>
        <v>1167.49</v>
      </c>
      <c r="I134" s="288">
        <f t="shared" si="19"/>
        <v>406.51111678504918</v>
      </c>
      <c r="J134" s="288">
        <f t="shared" si="20"/>
        <v>175.93013969048087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</row>
    <row r="135" spans="1:27" s="21" customFormat="1" x14ac:dyDescent="0.25">
      <c r="A135" s="202">
        <v>32</v>
      </c>
      <c r="B135" s="227"/>
      <c r="C135" s="228"/>
      <c r="D135" s="205" t="s">
        <v>32</v>
      </c>
      <c r="E135" s="206">
        <f>E136</f>
        <v>2163.89</v>
      </c>
      <c r="F135" s="158">
        <f t="shared" si="18"/>
        <v>287.19755790032514</v>
      </c>
      <c r="G135" s="167">
        <f t="shared" ref="G135:H135" si="36">G136</f>
        <v>663.61</v>
      </c>
      <c r="H135" s="167">
        <f t="shared" si="36"/>
        <v>1167.49</v>
      </c>
      <c r="I135" s="254">
        <f t="shared" si="19"/>
        <v>406.51111678504918</v>
      </c>
      <c r="J135" s="254">
        <f t="shared" si="20"/>
        <v>175.93013969048087</v>
      </c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</row>
    <row r="136" spans="1:27" ht="18" customHeight="1" x14ac:dyDescent="0.25">
      <c r="A136" s="211">
        <v>3299</v>
      </c>
      <c r="B136" s="225"/>
      <c r="C136" s="207"/>
      <c r="D136" s="207" t="s">
        <v>65</v>
      </c>
      <c r="E136" s="188">
        <v>2163.89</v>
      </c>
      <c r="F136" s="168">
        <f t="shared" si="18"/>
        <v>287.19755790032514</v>
      </c>
      <c r="G136" s="156">
        <v>663.61</v>
      </c>
      <c r="H136" s="156">
        <v>1167.49</v>
      </c>
      <c r="I136" s="156">
        <f t="shared" si="19"/>
        <v>406.51111678504918</v>
      </c>
      <c r="J136" s="156">
        <f t="shared" si="20"/>
        <v>175.93013969048087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</row>
    <row r="137" spans="1:27" ht="15" customHeight="1" x14ac:dyDescent="0.25">
      <c r="A137" s="337" t="s">
        <v>170</v>
      </c>
      <c r="B137" s="386"/>
      <c r="C137" s="387"/>
      <c r="D137" s="197" t="s">
        <v>90</v>
      </c>
      <c r="E137" s="198">
        <f>E138+E141</f>
        <v>12836.11</v>
      </c>
      <c r="F137" s="163">
        <f t="shared" si="18"/>
        <v>1703.6445683190657</v>
      </c>
      <c r="G137" s="163">
        <f>G138</f>
        <v>0</v>
      </c>
      <c r="H137" s="163">
        <f>H138</f>
        <v>0</v>
      </c>
      <c r="I137" s="287">
        <f t="shared" si="19"/>
        <v>0</v>
      </c>
      <c r="J137" s="287" t="e">
        <f t="shared" si="20"/>
        <v>#DIV/0!</v>
      </c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</row>
    <row r="138" spans="1:27" ht="15" customHeight="1" x14ac:dyDescent="0.25">
      <c r="A138" s="340" t="s">
        <v>102</v>
      </c>
      <c r="B138" s="341"/>
      <c r="C138" s="342"/>
      <c r="D138" s="199" t="s">
        <v>92</v>
      </c>
      <c r="E138" s="200">
        <f>E139</f>
        <v>5000</v>
      </c>
      <c r="F138" s="165">
        <f t="shared" ref="F138:F185" si="37">E138/7.5345</f>
        <v>663.61404207313024</v>
      </c>
      <c r="G138" s="166">
        <v>0</v>
      </c>
      <c r="H138" s="166">
        <f>H139</f>
        <v>0</v>
      </c>
      <c r="I138" s="288">
        <f t="shared" ref="I138:I185" si="38">SUM(H138/F138*100)</f>
        <v>0</v>
      </c>
      <c r="J138" s="288" t="e">
        <f t="shared" ref="J138:J185" si="39">SUM(H138/G138*100)</f>
        <v>#DIV/0!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</row>
    <row r="139" spans="1:27" x14ac:dyDescent="0.25">
      <c r="A139" s="202">
        <v>32</v>
      </c>
      <c r="B139" s="227"/>
      <c r="C139" s="228"/>
      <c r="D139" s="205" t="s">
        <v>32</v>
      </c>
      <c r="E139" s="206">
        <f>E140</f>
        <v>5000</v>
      </c>
      <c r="F139" s="158">
        <f t="shared" si="37"/>
        <v>663.61404207313024</v>
      </c>
      <c r="G139" s="167">
        <v>0</v>
      </c>
      <c r="H139" s="167">
        <f>H140</f>
        <v>0</v>
      </c>
      <c r="I139" s="254">
        <f t="shared" si="38"/>
        <v>0</v>
      </c>
      <c r="J139" s="254" t="e">
        <f t="shared" si="39"/>
        <v>#DIV/0!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</row>
    <row r="140" spans="1:27" ht="17.25" customHeight="1" x14ac:dyDescent="0.25">
      <c r="A140" s="211">
        <v>3299</v>
      </c>
      <c r="B140" s="225"/>
      <c r="C140" s="207"/>
      <c r="D140" s="207" t="s">
        <v>65</v>
      </c>
      <c r="E140" s="224">
        <v>5000</v>
      </c>
      <c r="F140" s="168">
        <f t="shared" si="37"/>
        <v>663.61404207313024</v>
      </c>
      <c r="G140" s="168">
        <v>0</v>
      </c>
      <c r="H140" s="168">
        <v>0</v>
      </c>
      <c r="I140" s="156">
        <f t="shared" si="38"/>
        <v>0</v>
      </c>
      <c r="J140" s="156" t="e">
        <f t="shared" si="39"/>
        <v>#DIV/0!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</row>
    <row r="141" spans="1:27" s="25" customFormat="1" x14ac:dyDescent="0.25">
      <c r="A141" s="340" t="s">
        <v>86</v>
      </c>
      <c r="B141" s="341"/>
      <c r="C141" s="342"/>
      <c r="D141" s="199" t="s">
        <v>87</v>
      </c>
      <c r="E141" s="200">
        <f>E142</f>
        <v>7836.11</v>
      </c>
      <c r="F141" s="165">
        <f t="shared" si="37"/>
        <v>1040.0305262459353</v>
      </c>
      <c r="G141" s="166">
        <f>G143</f>
        <v>0</v>
      </c>
      <c r="H141" s="166">
        <f>H143</f>
        <v>0</v>
      </c>
      <c r="I141" s="288">
        <f t="shared" si="38"/>
        <v>0</v>
      </c>
      <c r="J141" s="288" t="e">
        <f t="shared" si="39"/>
        <v>#DIV/0!</v>
      </c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</row>
    <row r="142" spans="1:27" s="21" customFormat="1" x14ac:dyDescent="0.25">
      <c r="A142" s="346">
        <v>32</v>
      </c>
      <c r="B142" s="344"/>
      <c r="C142" s="345"/>
      <c r="D142" s="205" t="s">
        <v>32</v>
      </c>
      <c r="E142" s="206">
        <f>E143</f>
        <v>7836.11</v>
      </c>
      <c r="F142" s="158">
        <f t="shared" si="37"/>
        <v>1040.0305262459353</v>
      </c>
      <c r="G142" s="167">
        <f t="shared" ref="G142:H142" si="40">G143</f>
        <v>0</v>
      </c>
      <c r="H142" s="167">
        <f t="shared" si="40"/>
        <v>0</v>
      </c>
      <c r="I142" s="254">
        <f t="shared" si="38"/>
        <v>0</v>
      </c>
      <c r="J142" s="254" t="e">
        <f t="shared" si="39"/>
        <v>#DIV/0!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</row>
    <row r="143" spans="1:27" ht="18.75" customHeight="1" x14ac:dyDescent="0.25">
      <c r="A143" s="343">
        <v>3299</v>
      </c>
      <c r="B143" s="360"/>
      <c r="C143" s="361"/>
      <c r="D143" s="207" t="s">
        <v>65</v>
      </c>
      <c r="E143" s="188">
        <v>7836.11</v>
      </c>
      <c r="F143" s="168">
        <f t="shared" si="37"/>
        <v>1040.0305262459353</v>
      </c>
      <c r="G143" s="182">
        <v>0</v>
      </c>
      <c r="H143" s="156">
        <v>0</v>
      </c>
      <c r="I143" s="156">
        <f t="shared" si="38"/>
        <v>0</v>
      </c>
      <c r="J143" s="156" t="e">
        <f t="shared" si="39"/>
        <v>#DIV/0!</v>
      </c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</row>
    <row r="144" spans="1:27" s="29" customFormat="1" x14ac:dyDescent="0.25">
      <c r="A144" s="337" t="s">
        <v>142</v>
      </c>
      <c r="B144" s="386"/>
      <c r="C144" s="387"/>
      <c r="D144" s="197" t="s">
        <v>143</v>
      </c>
      <c r="E144" s="198">
        <v>0</v>
      </c>
      <c r="F144" s="163">
        <f t="shared" si="37"/>
        <v>0</v>
      </c>
      <c r="G144" s="163">
        <f>G145+G148</f>
        <v>796.34</v>
      </c>
      <c r="H144" s="163">
        <f>H145+H148</f>
        <v>1169.9100000000001</v>
      </c>
      <c r="I144" s="287" t="e">
        <f t="shared" si="38"/>
        <v>#DIV/0!</v>
      </c>
      <c r="J144" s="287">
        <f t="shared" si="39"/>
        <v>146.91086721752015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 spans="1:27" s="29" customFormat="1" ht="15" customHeight="1" x14ac:dyDescent="0.25">
      <c r="A145" s="340" t="s">
        <v>102</v>
      </c>
      <c r="B145" s="341"/>
      <c r="C145" s="342"/>
      <c r="D145" s="219" t="s">
        <v>87</v>
      </c>
      <c r="E145" s="220">
        <v>0</v>
      </c>
      <c r="F145" s="165">
        <f t="shared" si="37"/>
        <v>0</v>
      </c>
      <c r="G145" s="165">
        <f>G147</f>
        <v>663.61</v>
      </c>
      <c r="H145" s="165">
        <f>H147</f>
        <v>1169.9100000000001</v>
      </c>
      <c r="I145" s="288" t="e">
        <f t="shared" si="38"/>
        <v>#DIV/0!</v>
      </c>
      <c r="J145" s="288">
        <f t="shared" si="39"/>
        <v>176.29481171169815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 spans="1:27" s="29" customFormat="1" x14ac:dyDescent="0.25">
      <c r="A146" s="347">
        <v>32</v>
      </c>
      <c r="B146" s="344"/>
      <c r="C146" s="345"/>
      <c r="D146" s="191" t="s">
        <v>32</v>
      </c>
      <c r="E146" s="169">
        <v>0</v>
      </c>
      <c r="F146" s="158">
        <f t="shared" si="37"/>
        <v>0</v>
      </c>
      <c r="G146" s="158">
        <f t="shared" ref="G146:H146" si="41">G147</f>
        <v>663.61</v>
      </c>
      <c r="H146" s="158">
        <f t="shared" si="41"/>
        <v>1169.9100000000001</v>
      </c>
      <c r="I146" s="254" t="e">
        <f t="shared" si="38"/>
        <v>#DIV/0!</v>
      </c>
      <c r="J146" s="254">
        <f t="shared" si="39"/>
        <v>176.29481171169815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 spans="1:27" s="29" customFormat="1" ht="17.25" customHeight="1" x14ac:dyDescent="0.25">
      <c r="A147" s="211">
        <v>3299</v>
      </c>
      <c r="B147" s="225"/>
      <c r="C147" s="207"/>
      <c r="D147" s="207" t="s">
        <v>65</v>
      </c>
      <c r="E147" s="188">
        <v>0</v>
      </c>
      <c r="F147" s="168">
        <f t="shared" si="37"/>
        <v>0</v>
      </c>
      <c r="G147" s="168">
        <v>663.61</v>
      </c>
      <c r="H147" s="168">
        <v>1169.9100000000001</v>
      </c>
      <c r="I147" s="156" t="e">
        <f t="shared" si="38"/>
        <v>#DIV/0!</v>
      </c>
      <c r="J147" s="156">
        <f t="shared" si="39"/>
        <v>176.29481171169815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 spans="1:27" s="27" customFormat="1" x14ac:dyDescent="0.25">
      <c r="A148" s="340" t="s">
        <v>86</v>
      </c>
      <c r="B148" s="341"/>
      <c r="C148" s="342"/>
      <c r="D148" s="219" t="s">
        <v>87</v>
      </c>
      <c r="E148" s="220">
        <v>0</v>
      </c>
      <c r="F148" s="165">
        <f t="shared" si="37"/>
        <v>0</v>
      </c>
      <c r="G148" s="165">
        <f>G150</f>
        <v>132.72999999999999</v>
      </c>
      <c r="H148" s="165">
        <f t="shared" ref="H148" si="42">H150</f>
        <v>0</v>
      </c>
      <c r="I148" s="288" t="e">
        <f t="shared" si="38"/>
        <v>#DIV/0!</v>
      </c>
      <c r="J148" s="288">
        <f t="shared" si="39"/>
        <v>0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 spans="1:27" s="20" customFormat="1" x14ac:dyDescent="0.25">
      <c r="A149" s="347">
        <v>32</v>
      </c>
      <c r="B149" s="344"/>
      <c r="C149" s="345"/>
      <c r="D149" s="191" t="s">
        <v>32</v>
      </c>
      <c r="E149" s="169">
        <v>0</v>
      </c>
      <c r="F149" s="158">
        <f t="shared" si="37"/>
        <v>0</v>
      </c>
      <c r="G149" s="158">
        <f t="shared" ref="G149:H149" si="43">G150</f>
        <v>132.72999999999999</v>
      </c>
      <c r="H149" s="158">
        <f t="shared" si="43"/>
        <v>0</v>
      </c>
      <c r="I149" s="254" t="e">
        <f t="shared" si="38"/>
        <v>#DIV/0!</v>
      </c>
      <c r="J149" s="254">
        <f t="shared" si="39"/>
        <v>0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 spans="1:27" ht="17.25" customHeight="1" x14ac:dyDescent="0.25">
      <c r="A150" s="211">
        <v>3299</v>
      </c>
      <c r="B150" s="225"/>
      <c r="C150" s="207"/>
      <c r="D150" s="207" t="s">
        <v>65</v>
      </c>
      <c r="E150" s="188">
        <v>0</v>
      </c>
      <c r="F150" s="168">
        <f t="shared" si="37"/>
        <v>0</v>
      </c>
      <c r="G150" s="168">
        <v>132.72999999999999</v>
      </c>
      <c r="H150" s="168">
        <v>0</v>
      </c>
      <c r="I150" s="156" t="e">
        <f t="shared" si="38"/>
        <v>#DIV/0!</v>
      </c>
      <c r="J150" s="156">
        <f t="shared" si="39"/>
        <v>0</v>
      </c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</row>
    <row r="151" spans="1:27" ht="15" customHeight="1" x14ac:dyDescent="0.25">
      <c r="A151" s="337" t="s">
        <v>191</v>
      </c>
      <c r="B151" s="386"/>
      <c r="C151" s="387"/>
      <c r="D151" s="197" t="s">
        <v>192</v>
      </c>
      <c r="E151" s="198">
        <v>0</v>
      </c>
      <c r="F151" s="163">
        <f t="shared" si="37"/>
        <v>0</v>
      </c>
      <c r="G151" s="180">
        <f t="shared" ref="G151:H152" si="44">G152</f>
        <v>1194.51</v>
      </c>
      <c r="H151" s="180">
        <f t="shared" si="44"/>
        <v>0</v>
      </c>
      <c r="I151" s="287" t="e">
        <f t="shared" si="38"/>
        <v>#DIV/0!</v>
      </c>
      <c r="J151" s="287">
        <f t="shared" si="39"/>
        <v>0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ht="15" customHeight="1" x14ac:dyDescent="0.25">
      <c r="A152" s="340" t="s">
        <v>132</v>
      </c>
      <c r="B152" s="350"/>
      <c r="C152" s="351"/>
      <c r="D152" s="199" t="s">
        <v>118</v>
      </c>
      <c r="E152" s="220">
        <v>0</v>
      </c>
      <c r="F152" s="165">
        <f t="shared" si="37"/>
        <v>0</v>
      </c>
      <c r="G152" s="173">
        <f t="shared" si="44"/>
        <v>1194.51</v>
      </c>
      <c r="H152" s="173">
        <f t="shared" si="44"/>
        <v>0</v>
      </c>
      <c r="I152" s="288" t="e">
        <f t="shared" si="38"/>
        <v>#DIV/0!</v>
      </c>
      <c r="J152" s="288">
        <f t="shared" si="39"/>
        <v>0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x14ac:dyDescent="0.25">
      <c r="A153" s="347">
        <v>32</v>
      </c>
      <c r="B153" s="344"/>
      <c r="C153" s="345"/>
      <c r="D153" s="191" t="s">
        <v>32</v>
      </c>
      <c r="E153" s="169">
        <v>0</v>
      </c>
      <c r="F153" s="158">
        <f t="shared" si="37"/>
        <v>0</v>
      </c>
      <c r="G153" s="158">
        <f>G154</f>
        <v>1194.51</v>
      </c>
      <c r="H153" s="158">
        <v>0</v>
      </c>
      <c r="I153" s="254" t="e">
        <f t="shared" si="38"/>
        <v>#DIV/0!</v>
      </c>
      <c r="J153" s="254">
        <f t="shared" si="39"/>
        <v>0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ht="16.5" customHeight="1" x14ac:dyDescent="0.25">
      <c r="A154" s="211">
        <v>3299</v>
      </c>
      <c r="B154" s="225"/>
      <c r="C154" s="207"/>
      <c r="D154" s="207" t="s">
        <v>65</v>
      </c>
      <c r="E154" s="188">
        <v>0</v>
      </c>
      <c r="F154" s="168">
        <f t="shared" si="37"/>
        <v>0</v>
      </c>
      <c r="G154" s="168">
        <v>1194.51</v>
      </c>
      <c r="H154" s="168">
        <v>0</v>
      </c>
      <c r="I154" s="156" t="e">
        <f t="shared" si="38"/>
        <v>#DIV/0!</v>
      </c>
      <c r="J154" s="156">
        <f t="shared" si="39"/>
        <v>0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x14ac:dyDescent="0.25">
      <c r="A155" s="337" t="s">
        <v>171</v>
      </c>
      <c r="B155" s="338"/>
      <c r="C155" s="339"/>
      <c r="D155" s="229" t="s">
        <v>91</v>
      </c>
      <c r="E155" s="230">
        <v>0</v>
      </c>
      <c r="F155" s="163">
        <f t="shared" si="37"/>
        <v>0</v>
      </c>
      <c r="G155" s="183">
        <f>G156</f>
        <v>132.72</v>
      </c>
      <c r="H155" s="183">
        <f>H156</f>
        <v>0</v>
      </c>
      <c r="I155" s="287" t="e">
        <f t="shared" si="38"/>
        <v>#DIV/0!</v>
      </c>
      <c r="J155" s="287">
        <f t="shared" si="39"/>
        <v>0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s="25" customFormat="1" x14ac:dyDescent="0.25">
      <c r="A156" s="340" t="s">
        <v>128</v>
      </c>
      <c r="B156" s="341"/>
      <c r="C156" s="342"/>
      <c r="D156" s="199" t="s">
        <v>129</v>
      </c>
      <c r="E156" s="200">
        <v>0</v>
      </c>
      <c r="F156" s="165">
        <f t="shared" si="37"/>
        <v>0</v>
      </c>
      <c r="G156" s="166">
        <f t="shared" ref="G156:H156" si="45">G158</f>
        <v>132.72</v>
      </c>
      <c r="H156" s="166">
        <f t="shared" si="45"/>
        <v>0</v>
      </c>
      <c r="I156" s="201" t="e">
        <f t="shared" si="38"/>
        <v>#DIV/0!</v>
      </c>
      <c r="J156" s="201">
        <f t="shared" si="39"/>
        <v>0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s="21" customFormat="1" x14ac:dyDescent="0.25">
      <c r="A157" s="346">
        <v>32</v>
      </c>
      <c r="B157" s="344"/>
      <c r="C157" s="345"/>
      <c r="D157" s="205" t="s">
        <v>32</v>
      </c>
      <c r="E157" s="206">
        <v>0</v>
      </c>
      <c r="F157" s="158">
        <f t="shared" si="37"/>
        <v>0</v>
      </c>
      <c r="G157" s="167">
        <f t="shared" ref="G157:H157" si="46">G158</f>
        <v>132.72</v>
      </c>
      <c r="H157" s="167">
        <f t="shared" si="46"/>
        <v>0</v>
      </c>
      <c r="I157" s="254" t="e">
        <f t="shared" si="38"/>
        <v>#DIV/0!</v>
      </c>
      <c r="J157" s="254">
        <f t="shared" si="39"/>
        <v>0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ht="17.25" customHeight="1" x14ac:dyDescent="0.25">
      <c r="A158" s="343">
        <v>3299</v>
      </c>
      <c r="B158" s="344"/>
      <c r="C158" s="345"/>
      <c r="D158" s="207" t="s">
        <v>65</v>
      </c>
      <c r="E158" s="188">
        <v>0</v>
      </c>
      <c r="F158" s="168">
        <f t="shared" si="37"/>
        <v>0</v>
      </c>
      <c r="G158" s="156">
        <v>132.72</v>
      </c>
      <c r="H158" s="156">
        <v>0</v>
      </c>
      <c r="I158" s="156" t="e">
        <f t="shared" si="38"/>
        <v>#DIV/0!</v>
      </c>
      <c r="J158" s="156">
        <f t="shared" si="39"/>
        <v>0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x14ac:dyDescent="0.25">
      <c r="A159" s="337" t="s">
        <v>98</v>
      </c>
      <c r="B159" s="338"/>
      <c r="C159" s="339"/>
      <c r="D159" s="197" t="s">
        <v>93</v>
      </c>
      <c r="E159" s="198">
        <f>E169</f>
        <v>4000</v>
      </c>
      <c r="F159" s="163">
        <f t="shared" si="37"/>
        <v>530.89123365850423</v>
      </c>
      <c r="G159" s="163">
        <f>G160+G164</f>
        <v>1964.3</v>
      </c>
      <c r="H159" s="163">
        <f>H160+H164</f>
        <v>0</v>
      </c>
      <c r="I159" s="287">
        <f t="shared" si="38"/>
        <v>0</v>
      </c>
      <c r="J159" s="287">
        <f t="shared" si="39"/>
        <v>0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</row>
    <row r="160" spans="1:27" s="25" customFormat="1" x14ac:dyDescent="0.25">
      <c r="A160" s="340" t="s">
        <v>128</v>
      </c>
      <c r="B160" s="350"/>
      <c r="C160" s="351"/>
      <c r="D160" s="199" t="s">
        <v>139</v>
      </c>
      <c r="E160" s="200">
        <v>0</v>
      </c>
      <c r="F160" s="165">
        <f t="shared" si="37"/>
        <v>0</v>
      </c>
      <c r="G160" s="166">
        <f>G162+G163</f>
        <v>637.06999999999994</v>
      </c>
      <c r="H160" s="166">
        <f>H162+H163</f>
        <v>0</v>
      </c>
      <c r="I160" s="288" t="e">
        <f t="shared" si="38"/>
        <v>#DIV/0!</v>
      </c>
      <c r="J160" s="288">
        <f t="shared" si="39"/>
        <v>0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</row>
    <row r="161" spans="1:41" s="21" customFormat="1" ht="30" x14ac:dyDescent="0.25">
      <c r="A161" s="346">
        <v>42</v>
      </c>
      <c r="B161" s="344"/>
      <c r="C161" s="345"/>
      <c r="D161" s="205" t="s">
        <v>145</v>
      </c>
      <c r="E161" s="206">
        <v>0</v>
      </c>
      <c r="F161" s="158">
        <f t="shared" si="37"/>
        <v>0</v>
      </c>
      <c r="G161" s="167">
        <f>SUM(G162:G163)</f>
        <v>637.06999999999994</v>
      </c>
      <c r="H161" s="167">
        <f>SUM(H162:H163)</f>
        <v>0</v>
      </c>
      <c r="I161" s="254" t="e">
        <f t="shared" si="38"/>
        <v>#DIV/0!</v>
      </c>
      <c r="J161" s="254">
        <f t="shared" si="39"/>
        <v>0</v>
      </c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</row>
    <row r="162" spans="1:41" ht="30" x14ac:dyDescent="0.25">
      <c r="A162" s="343">
        <v>4227</v>
      </c>
      <c r="B162" s="344"/>
      <c r="C162" s="345"/>
      <c r="D162" s="207" t="s">
        <v>100</v>
      </c>
      <c r="E162" s="188">
        <v>0</v>
      </c>
      <c r="F162" s="168">
        <f t="shared" si="37"/>
        <v>0</v>
      </c>
      <c r="G162" s="156">
        <v>265.45</v>
      </c>
      <c r="H162" s="156">
        <v>0</v>
      </c>
      <c r="I162" s="156" t="e">
        <f t="shared" si="38"/>
        <v>#DIV/0!</v>
      </c>
      <c r="J162" s="156">
        <f t="shared" si="39"/>
        <v>0</v>
      </c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</row>
    <row r="163" spans="1:41" x14ac:dyDescent="0.25">
      <c r="A163" s="343">
        <v>4241</v>
      </c>
      <c r="B163" s="344"/>
      <c r="C163" s="345"/>
      <c r="D163" s="207" t="s">
        <v>95</v>
      </c>
      <c r="E163" s="188">
        <v>0</v>
      </c>
      <c r="F163" s="168">
        <f t="shared" si="37"/>
        <v>0</v>
      </c>
      <c r="G163" s="156">
        <v>371.62</v>
      </c>
      <c r="H163" s="156">
        <v>0</v>
      </c>
      <c r="I163" s="156" t="e">
        <f t="shared" si="38"/>
        <v>#DIV/0!</v>
      </c>
      <c r="J163" s="156">
        <f t="shared" si="39"/>
        <v>0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</row>
    <row r="164" spans="1:41" ht="15" customHeight="1" x14ac:dyDescent="0.25">
      <c r="A164" s="340" t="s">
        <v>131</v>
      </c>
      <c r="B164" s="350"/>
      <c r="C164" s="351"/>
      <c r="D164" s="199" t="s">
        <v>194</v>
      </c>
      <c r="E164" s="200"/>
      <c r="F164" s="165">
        <f t="shared" si="37"/>
        <v>0</v>
      </c>
      <c r="G164" s="184">
        <f>G165</f>
        <v>1327.23</v>
      </c>
      <c r="H164" s="184">
        <f>H165</f>
        <v>0</v>
      </c>
      <c r="I164" s="288" t="e">
        <f t="shared" si="38"/>
        <v>#DIV/0!</v>
      </c>
      <c r="J164" s="288">
        <f t="shared" si="39"/>
        <v>0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</row>
    <row r="165" spans="1:41" ht="30" x14ac:dyDescent="0.25">
      <c r="A165" s="216">
        <v>42</v>
      </c>
      <c r="B165" s="217"/>
      <c r="C165" s="218"/>
      <c r="D165" s="191" t="s">
        <v>145</v>
      </c>
      <c r="E165" s="169">
        <v>0</v>
      </c>
      <c r="F165" s="158">
        <f t="shared" si="37"/>
        <v>0</v>
      </c>
      <c r="G165" s="185">
        <f>G166+G167+G168</f>
        <v>1327.23</v>
      </c>
      <c r="H165" s="185">
        <f>H166+H167+H168</f>
        <v>0</v>
      </c>
      <c r="I165" s="254" t="e">
        <f t="shared" si="38"/>
        <v>#DIV/0!</v>
      </c>
      <c r="J165" s="254">
        <f t="shared" si="39"/>
        <v>0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</row>
    <row r="166" spans="1:41" x14ac:dyDescent="0.25">
      <c r="A166" s="211">
        <v>4221</v>
      </c>
      <c r="B166" s="209"/>
      <c r="C166" s="210"/>
      <c r="D166" s="207" t="s">
        <v>94</v>
      </c>
      <c r="E166" s="188">
        <v>0</v>
      </c>
      <c r="F166" s="168">
        <f t="shared" si="37"/>
        <v>0</v>
      </c>
      <c r="G166" s="168">
        <v>530.89</v>
      </c>
      <c r="H166" s="168">
        <v>0</v>
      </c>
      <c r="I166" s="156" t="e">
        <f t="shared" si="38"/>
        <v>#DIV/0!</v>
      </c>
      <c r="J166" s="156">
        <f t="shared" si="39"/>
        <v>0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</row>
    <row r="167" spans="1:41" ht="30" x14ac:dyDescent="0.25">
      <c r="A167" s="211">
        <v>4227</v>
      </c>
      <c r="B167" s="209"/>
      <c r="C167" s="210"/>
      <c r="D167" s="207" t="s">
        <v>100</v>
      </c>
      <c r="E167" s="188">
        <v>0</v>
      </c>
      <c r="F167" s="168">
        <f t="shared" si="37"/>
        <v>0</v>
      </c>
      <c r="G167" s="168">
        <v>530.89</v>
      </c>
      <c r="H167" s="168">
        <v>0</v>
      </c>
      <c r="I167" s="156" t="e">
        <f t="shared" si="38"/>
        <v>#DIV/0!</v>
      </c>
      <c r="J167" s="156">
        <f t="shared" si="39"/>
        <v>0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</row>
    <row r="168" spans="1:41" x14ac:dyDescent="0.25">
      <c r="A168" s="211">
        <v>4241</v>
      </c>
      <c r="B168" s="209"/>
      <c r="C168" s="210"/>
      <c r="D168" s="207" t="s">
        <v>95</v>
      </c>
      <c r="E168" s="188">
        <v>0</v>
      </c>
      <c r="F168" s="168">
        <f t="shared" si="37"/>
        <v>0</v>
      </c>
      <c r="G168" s="168">
        <v>265.45</v>
      </c>
      <c r="H168" s="168">
        <v>0</v>
      </c>
      <c r="I168" s="156" t="e">
        <f t="shared" si="38"/>
        <v>#DIV/0!</v>
      </c>
      <c r="J168" s="156">
        <f t="shared" si="39"/>
        <v>0</v>
      </c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</row>
    <row r="169" spans="1:41" ht="15" customHeight="1" x14ac:dyDescent="0.25">
      <c r="A169" s="340" t="s">
        <v>102</v>
      </c>
      <c r="B169" s="350"/>
      <c r="C169" s="351"/>
      <c r="D169" s="199" t="s">
        <v>92</v>
      </c>
      <c r="E169" s="200">
        <f>E170</f>
        <v>4000</v>
      </c>
      <c r="F169" s="165">
        <f t="shared" si="37"/>
        <v>530.89123365850423</v>
      </c>
      <c r="G169" s="184">
        <f>G170</f>
        <v>0</v>
      </c>
      <c r="H169" s="184">
        <f>H170</f>
        <v>0</v>
      </c>
      <c r="I169" s="288">
        <f t="shared" si="38"/>
        <v>0</v>
      </c>
      <c r="J169" s="288" t="e">
        <f t="shared" si="39"/>
        <v>#DIV/0!</v>
      </c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</row>
    <row r="170" spans="1:41" ht="30" x14ac:dyDescent="0.25">
      <c r="A170" s="346">
        <v>42</v>
      </c>
      <c r="B170" s="344"/>
      <c r="C170" s="345"/>
      <c r="D170" s="191" t="s">
        <v>145</v>
      </c>
      <c r="E170" s="188">
        <f>E171</f>
        <v>4000</v>
      </c>
      <c r="F170" s="158">
        <f t="shared" si="37"/>
        <v>530.89123365850423</v>
      </c>
      <c r="G170" s="158">
        <v>0</v>
      </c>
      <c r="H170" s="158">
        <v>0</v>
      </c>
      <c r="I170" s="254">
        <f t="shared" si="38"/>
        <v>0</v>
      </c>
      <c r="J170" s="254" t="e">
        <f t="shared" si="39"/>
        <v>#DIV/0!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</row>
    <row r="171" spans="1:41" x14ac:dyDescent="0.25">
      <c r="A171" s="211">
        <v>4241</v>
      </c>
      <c r="B171" s="209"/>
      <c r="C171" s="210"/>
      <c r="D171" s="207" t="s">
        <v>95</v>
      </c>
      <c r="E171" s="188">
        <v>4000</v>
      </c>
      <c r="F171" s="168">
        <f t="shared" si="37"/>
        <v>530.89123365850423</v>
      </c>
      <c r="G171" s="168">
        <v>0</v>
      </c>
      <c r="H171" s="168">
        <v>0</v>
      </c>
      <c r="I171" s="156">
        <f t="shared" si="38"/>
        <v>0</v>
      </c>
      <c r="J171" s="156" t="e">
        <f t="shared" si="39"/>
        <v>#DIV/0!</v>
      </c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</row>
    <row r="172" spans="1:41" x14ac:dyDescent="0.25">
      <c r="A172" s="337" t="s">
        <v>137</v>
      </c>
      <c r="B172" s="338"/>
      <c r="C172" s="339"/>
      <c r="D172" s="197" t="s">
        <v>138</v>
      </c>
      <c r="E172" s="231">
        <f>E173</f>
        <v>82199.520000000004</v>
      </c>
      <c r="F172" s="163">
        <f t="shared" si="37"/>
        <v>10909.751144734222</v>
      </c>
      <c r="G172" s="163">
        <f t="shared" ref="G172:H172" si="47">G173</f>
        <v>18581.2</v>
      </c>
      <c r="H172" s="163">
        <f t="shared" si="47"/>
        <v>0</v>
      </c>
      <c r="I172" s="287">
        <f t="shared" si="38"/>
        <v>0</v>
      </c>
      <c r="J172" s="287">
        <f t="shared" si="39"/>
        <v>0</v>
      </c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</row>
    <row r="173" spans="1:41" s="25" customFormat="1" x14ac:dyDescent="0.25">
      <c r="A173" s="340" t="s">
        <v>102</v>
      </c>
      <c r="B173" s="341"/>
      <c r="C173" s="342"/>
      <c r="D173" s="199" t="s">
        <v>92</v>
      </c>
      <c r="E173" s="200">
        <f>E174</f>
        <v>82199.520000000004</v>
      </c>
      <c r="F173" s="165">
        <f t="shared" si="37"/>
        <v>10909.751144734222</v>
      </c>
      <c r="G173" s="166">
        <f t="shared" ref="G173:H173" si="48">G175</f>
        <v>18581.2</v>
      </c>
      <c r="H173" s="166">
        <f t="shared" si="48"/>
        <v>0</v>
      </c>
      <c r="I173" s="288">
        <f t="shared" si="38"/>
        <v>0</v>
      </c>
      <c r="J173" s="288">
        <f t="shared" si="39"/>
        <v>0</v>
      </c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</row>
    <row r="174" spans="1:41" s="21" customFormat="1" ht="30" x14ac:dyDescent="0.25">
      <c r="A174" s="346">
        <v>37</v>
      </c>
      <c r="B174" s="344"/>
      <c r="C174" s="345"/>
      <c r="D174" s="205" t="s">
        <v>144</v>
      </c>
      <c r="E174" s="206">
        <f>E175</f>
        <v>82199.520000000004</v>
      </c>
      <c r="F174" s="158">
        <f t="shared" si="37"/>
        <v>10909.751144734222</v>
      </c>
      <c r="G174" s="167">
        <f t="shared" ref="G174:H174" si="49">G175</f>
        <v>18581.2</v>
      </c>
      <c r="H174" s="167">
        <f t="shared" si="49"/>
        <v>0</v>
      </c>
      <c r="I174" s="254">
        <f t="shared" si="38"/>
        <v>0</v>
      </c>
      <c r="J174" s="254">
        <f t="shared" si="39"/>
        <v>0</v>
      </c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</row>
    <row r="175" spans="1:41" ht="30" x14ac:dyDescent="0.25">
      <c r="A175" s="343">
        <v>3722</v>
      </c>
      <c r="B175" s="344"/>
      <c r="C175" s="345"/>
      <c r="D175" s="207" t="s">
        <v>115</v>
      </c>
      <c r="E175" s="188">
        <v>82199.520000000004</v>
      </c>
      <c r="F175" s="168">
        <f t="shared" si="37"/>
        <v>10909.751144734222</v>
      </c>
      <c r="G175" s="186">
        <v>18581.2</v>
      </c>
      <c r="H175" s="186">
        <v>0</v>
      </c>
      <c r="I175" s="156">
        <f t="shared" si="38"/>
        <v>0</v>
      </c>
      <c r="J175" s="156">
        <f t="shared" si="39"/>
        <v>0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</row>
    <row r="176" spans="1:41" ht="45" x14ac:dyDescent="0.25">
      <c r="A176" s="337" t="s">
        <v>140</v>
      </c>
      <c r="B176" s="338"/>
      <c r="C176" s="339"/>
      <c r="D176" s="197" t="s">
        <v>141</v>
      </c>
      <c r="E176" s="231">
        <f>E177</f>
        <v>212746.77</v>
      </c>
      <c r="F176" s="163">
        <f t="shared" si="37"/>
        <v>28236.348795540511</v>
      </c>
      <c r="G176" s="163">
        <f>G177</f>
        <v>31588.032024022825</v>
      </c>
      <c r="H176" s="163">
        <f t="shared" ref="H176" si="50">H177</f>
        <v>11891.88</v>
      </c>
      <c r="I176" s="287">
        <f t="shared" si="38"/>
        <v>42.115501852272544</v>
      </c>
      <c r="J176" s="287">
        <f t="shared" si="39"/>
        <v>37.646789742887989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</row>
    <row r="177" spans="1:33" s="25" customFormat="1" x14ac:dyDescent="0.25">
      <c r="A177" s="340" t="s">
        <v>101</v>
      </c>
      <c r="B177" s="341"/>
      <c r="C177" s="342"/>
      <c r="D177" s="199" t="s">
        <v>103</v>
      </c>
      <c r="E177" s="200">
        <f>E178+E182</f>
        <v>212746.77</v>
      </c>
      <c r="F177" s="165">
        <f t="shared" si="37"/>
        <v>28236.348795540511</v>
      </c>
      <c r="G177" s="166">
        <f>G178+G182</f>
        <v>31588.032024022825</v>
      </c>
      <c r="H177" s="166">
        <f>H178+H182</f>
        <v>11891.88</v>
      </c>
      <c r="I177" s="288">
        <f t="shared" si="38"/>
        <v>42.115501852272544</v>
      </c>
      <c r="J177" s="288">
        <f t="shared" si="39"/>
        <v>37.646789742887989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</row>
    <row r="178" spans="1:33" s="21" customFormat="1" x14ac:dyDescent="0.25">
      <c r="A178" s="346">
        <v>31</v>
      </c>
      <c r="B178" s="344"/>
      <c r="C178" s="345"/>
      <c r="D178" s="205" t="s">
        <v>22</v>
      </c>
      <c r="E178" s="206">
        <f>E179+E180+E181</f>
        <v>163276.84</v>
      </c>
      <c r="F178" s="158">
        <f t="shared" si="37"/>
        <v>21670.560753865549</v>
      </c>
      <c r="G178" s="167">
        <f t="shared" ref="G178:H178" si="51">SUM(G179:G181)</f>
        <v>25615.502024022826</v>
      </c>
      <c r="H178" s="167">
        <f t="shared" si="51"/>
        <v>11144.65</v>
      </c>
      <c r="I178" s="254">
        <f t="shared" si="38"/>
        <v>51.427603219783045</v>
      </c>
      <c r="J178" s="254">
        <f t="shared" si="39"/>
        <v>43.507443225388606</v>
      </c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</row>
    <row r="179" spans="1:33" s="22" customFormat="1" x14ac:dyDescent="0.25">
      <c r="A179" s="343">
        <v>3111</v>
      </c>
      <c r="B179" s="344"/>
      <c r="C179" s="345"/>
      <c r="D179" s="223" t="s">
        <v>80</v>
      </c>
      <c r="E179" s="224">
        <v>133928.07999999999</v>
      </c>
      <c r="F179" s="168">
        <f t="shared" si="37"/>
        <v>17775.31090317871</v>
      </c>
      <c r="G179" s="156">
        <f>160000/7.5345</f>
        <v>21235.649346340168</v>
      </c>
      <c r="H179" s="156">
        <v>9075.15</v>
      </c>
      <c r="I179" s="156">
        <f t="shared" si="38"/>
        <v>51.054803201091218</v>
      </c>
      <c r="J179" s="156">
        <f t="shared" si="39"/>
        <v>42.735448546874998</v>
      </c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</row>
    <row r="180" spans="1:33" x14ac:dyDescent="0.25">
      <c r="A180" s="343">
        <v>3121</v>
      </c>
      <c r="B180" s="344"/>
      <c r="C180" s="345"/>
      <c r="D180" s="223" t="s">
        <v>83</v>
      </c>
      <c r="E180" s="224">
        <v>2571.25</v>
      </c>
      <c r="F180" s="168">
        <f t="shared" si="37"/>
        <v>341.26352113610722</v>
      </c>
      <c r="G180" s="156">
        <f>3000/7.5345</f>
        <v>398.16842524387812</v>
      </c>
      <c r="H180" s="156">
        <v>255</v>
      </c>
      <c r="I180" s="156">
        <f t="shared" si="38"/>
        <v>74.722314049586785</v>
      </c>
      <c r="J180" s="156">
        <f t="shared" si="39"/>
        <v>64.04325</v>
      </c>
    </row>
    <row r="181" spans="1:33" ht="30" x14ac:dyDescent="0.25">
      <c r="A181" s="343">
        <v>3132</v>
      </c>
      <c r="B181" s="344"/>
      <c r="C181" s="345"/>
      <c r="D181" s="223" t="s">
        <v>135</v>
      </c>
      <c r="E181" s="224">
        <v>26777.51</v>
      </c>
      <c r="F181" s="168">
        <f t="shared" si="37"/>
        <v>3553.986329550733</v>
      </c>
      <c r="G181" s="156">
        <f>30000/7.5345</f>
        <v>3981.6842524387812</v>
      </c>
      <c r="H181" s="156">
        <v>1814.5</v>
      </c>
      <c r="I181" s="156">
        <f t="shared" si="38"/>
        <v>51.055345511961349</v>
      </c>
      <c r="J181" s="156">
        <f t="shared" si="39"/>
        <v>45.571167500000001</v>
      </c>
    </row>
    <row r="182" spans="1:33" s="20" customFormat="1" x14ac:dyDescent="0.25">
      <c r="A182" s="347">
        <v>32</v>
      </c>
      <c r="B182" s="348"/>
      <c r="C182" s="349"/>
      <c r="D182" s="232" t="s">
        <v>32</v>
      </c>
      <c r="E182" s="157">
        <f>E183+E184+E185</f>
        <v>49469.93</v>
      </c>
      <c r="F182" s="158">
        <f t="shared" si="37"/>
        <v>6565.7880416749613</v>
      </c>
      <c r="G182" s="157">
        <f t="shared" ref="G182" si="52">G183+G184+G185</f>
        <v>5972.53</v>
      </c>
      <c r="H182" s="187">
        <f>H183+H184+H185</f>
        <v>747.23</v>
      </c>
      <c r="I182" s="254">
        <f t="shared" si="38"/>
        <v>11.380659796769473</v>
      </c>
      <c r="J182" s="254">
        <f t="shared" si="39"/>
        <v>12.511113380761588</v>
      </c>
    </row>
    <row r="183" spans="1:33" x14ac:dyDescent="0.25">
      <c r="A183" s="343">
        <v>3211</v>
      </c>
      <c r="B183" s="344"/>
      <c r="C183" s="345"/>
      <c r="D183" s="207" t="s">
        <v>46</v>
      </c>
      <c r="E183" s="188">
        <v>14713.74</v>
      </c>
      <c r="F183" s="168">
        <f t="shared" si="37"/>
        <v>1952.8488950826197</v>
      </c>
      <c r="G183" s="188">
        <v>1990.85</v>
      </c>
      <c r="H183" s="156">
        <v>747.23</v>
      </c>
      <c r="I183" s="156">
        <f t="shared" si="38"/>
        <v>38.263585159177751</v>
      </c>
      <c r="J183" s="156">
        <f t="shared" si="39"/>
        <v>37.533214456136825</v>
      </c>
    </row>
    <row r="184" spans="1:33" x14ac:dyDescent="0.25">
      <c r="A184" s="211">
        <v>3221</v>
      </c>
      <c r="B184" s="209"/>
      <c r="C184" s="210"/>
      <c r="D184" s="207" t="s">
        <v>193</v>
      </c>
      <c r="E184" s="188">
        <v>6640.2</v>
      </c>
      <c r="F184" s="168">
        <f t="shared" si="37"/>
        <v>881.3059924347998</v>
      </c>
      <c r="G184" s="168">
        <v>0</v>
      </c>
      <c r="H184" s="156">
        <v>0</v>
      </c>
      <c r="I184" s="156">
        <f t="shared" si="38"/>
        <v>0</v>
      </c>
      <c r="J184" s="156" t="e">
        <f t="shared" si="39"/>
        <v>#DIV/0!</v>
      </c>
    </row>
    <row r="185" spans="1:33" x14ac:dyDescent="0.25">
      <c r="A185" s="343">
        <v>3237</v>
      </c>
      <c r="B185" s="344"/>
      <c r="C185" s="345"/>
      <c r="D185" s="233" t="s">
        <v>58</v>
      </c>
      <c r="E185" s="189">
        <v>28115.99</v>
      </c>
      <c r="F185" s="168">
        <f t="shared" si="37"/>
        <v>3731.6331541575419</v>
      </c>
      <c r="G185" s="189">
        <v>3981.68</v>
      </c>
      <c r="H185" s="156">
        <v>0</v>
      </c>
      <c r="I185" s="156">
        <f t="shared" si="38"/>
        <v>0</v>
      </c>
      <c r="J185" s="156">
        <f t="shared" si="39"/>
        <v>0</v>
      </c>
    </row>
    <row r="186" spans="1:33" x14ac:dyDescent="0.25">
      <c r="A186" s="335"/>
      <c r="B186" s="335"/>
      <c r="C186" s="335"/>
      <c r="D186" s="33"/>
      <c r="E186" s="33"/>
      <c r="F186" s="64"/>
      <c r="G186" s="64"/>
      <c r="H186" s="64"/>
      <c r="I186" s="65"/>
      <c r="J186" s="65"/>
    </row>
    <row r="187" spans="1:33" ht="18.75" x14ac:dyDescent="0.3">
      <c r="A187" s="336"/>
      <c r="B187" s="336"/>
      <c r="C187" s="336"/>
      <c r="D187" s="53"/>
      <c r="E187" s="53"/>
      <c r="F187" s="66"/>
      <c r="G187" s="67"/>
      <c r="H187" s="67"/>
      <c r="I187" s="65"/>
      <c r="J187" s="65"/>
    </row>
    <row r="188" spans="1:33" x14ac:dyDescent="0.25">
      <c r="A188" s="334"/>
      <c r="B188" s="334"/>
      <c r="C188" s="334"/>
      <c r="D188" s="34"/>
      <c r="E188" s="34"/>
      <c r="F188" s="67"/>
      <c r="G188" s="67"/>
      <c r="H188" s="67"/>
      <c r="I188" s="65"/>
      <c r="J188" s="65"/>
    </row>
    <row r="189" spans="1:33" x14ac:dyDescent="0.25">
      <c r="A189" s="334"/>
      <c r="B189" s="334"/>
      <c r="C189" s="334"/>
      <c r="D189" s="51"/>
      <c r="E189" s="51"/>
      <c r="F189" s="67"/>
      <c r="G189" s="68"/>
      <c r="H189" s="68"/>
      <c r="I189" s="65"/>
      <c r="J189" s="65"/>
    </row>
    <row r="190" spans="1:33" ht="18.75" x14ac:dyDescent="0.3">
      <c r="A190" s="334"/>
      <c r="B190" s="334"/>
      <c r="C190" s="334"/>
      <c r="D190" s="52"/>
      <c r="E190" s="52"/>
      <c r="F190" s="67"/>
      <c r="G190" s="67"/>
      <c r="H190" s="67"/>
      <c r="I190" s="65"/>
      <c r="J190" s="65"/>
    </row>
    <row r="191" spans="1:33" x14ac:dyDescent="0.25">
      <c r="A191" s="46"/>
      <c r="B191" s="46"/>
      <c r="C191" s="46"/>
      <c r="D191" s="34"/>
      <c r="E191" s="34"/>
      <c r="F191" s="67"/>
      <c r="G191" s="67"/>
      <c r="H191" s="67"/>
      <c r="I191" s="65"/>
      <c r="J191" s="65"/>
    </row>
    <row r="192" spans="1:33" x14ac:dyDescent="0.25">
      <c r="A192" s="334"/>
      <c r="B192" s="334"/>
      <c r="C192" s="334"/>
      <c r="D192" s="34"/>
      <c r="E192" s="34"/>
      <c r="F192" s="67"/>
      <c r="G192" s="67"/>
      <c r="H192" s="67"/>
      <c r="I192" s="65"/>
      <c r="J192" s="65"/>
    </row>
    <row r="193" spans="1:10" x14ac:dyDescent="0.25">
      <c r="F193" s="65"/>
      <c r="G193" s="65"/>
      <c r="H193" s="65"/>
      <c r="I193" s="65"/>
      <c r="J193" s="65"/>
    </row>
    <row r="194" spans="1:10" ht="18.75" x14ac:dyDescent="0.3">
      <c r="A194" s="50"/>
      <c r="B194" s="50"/>
      <c r="C194" s="50"/>
      <c r="D194" s="47"/>
      <c r="E194" s="47"/>
      <c r="G194" s="49"/>
      <c r="H194" s="48"/>
    </row>
  </sheetData>
  <mergeCells count="142">
    <mergeCell ref="A7:C7"/>
    <mergeCell ref="A170:C170"/>
    <mergeCell ref="A138:C138"/>
    <mergeCell ref="A137:C137"/>
    <mergeCell ref="A141:C141"/>
    <mergeCell ref="A143:C143"/>
    <mergeCell ref="A144:C144"/>
    <mergeCell ref="A148:C148"/>
    <mergeCell ref="A161:C161"/>
    <mergeCell ref="A157:C157"/>
    <mergeCell ref="A149:C149"/>
    <mergeCell ref="A142:C142"/>
    <mergeCell ref="A145:C145"/>
    <mergeCell ref="A146:C146"/>
    <mergeCell ref="A151:C151"/>
    <mergeCell ref="A152:C152"/>
    <mergeCell ref="A153:C153"/>
    <mergeCell ref="A159:C159"/>
    <mergeCell ref="A160:C160"/>
    <mergeCell ref="A114:C114"/>
    <mergeCell ref="A126:C126"/>
    <mergeCell ref="A127:C127"/>
    <mergeCell ref="A133:C133"/>
    <mergeCell ref="A134:C134"/>
    <mergeCell ref="A115:C115"/>
    <mergeCell ref="A117:C117"/>
    <mergeCell ref="A120:C120"/>
    <mergeCell ref="A121:C121"/>
    <mergeCell ref="A116:C116"/>
    <mergeCell ref="A62:C62"/>
    <mergeCell ref="A56:C56"/>
    <mergeCell ref="A58:C58"/>
    <mergeCell ref="A59:C59"/>
    <mergeCell ref="A60:C60"/>
    <mergeCell ref="A57:C57"/>
    <mergeCell ref="A75:C75"/>
    <mergeCell ref="A76:C76"/>
    <mergeCell ref="A67:C67"/>
    <mergeCell ref="A68:C68"/>
    <mergeCell ref="A70:C70"/>
    <mergeCell ref="A72:C72"/>
    <mergeCell ref="A73:C73"/>
    <mergeCell ref="A63:C63"/>
    <mergeCell ref="A64:C64"/>
    <mergeCell ref="A66:C66"/>
    <mergeCell ref="A65:C65"/>
    <mergeCell ref="A71:C71"/>
    <mergeCell ref="A69:C69"/>
    <mergeCell ref="A52:C52"/>
    <mergeCell ref="A54:C54"/>
    <mergeCell ref="A55:C55"/>
    <mergeCell ref="A45:C45"/>
    <mergeCell ref="A46:C46"/>
    <mergeCell ref="A47:C47"/>
    <mergeCell ref="A48:C48"/>
    <mergeCell ref="A49:C49"/>
    <mergeCell ref="A61:C61"/>
    <mergeCell ref="A50:C50"/>
    <mergeCell ref="A51:C51"/>
    <mergeCell ref="A1:H1"/>
    <mergeCell ref="A3:H3"/>
    <mergeCell ref="A6:C6"/>
    <mergeCell ref="A8:C8"/>
    <mergeCell ref="A9:C9"/>
    <mergeCell ref="A28:C28"/>
    <mergeCell ref="A29:C29"/>
    <mergeCell ref="A31:C31"/>
    <mergeCell ref="A32:C32"/>
    <mergeCell ref="A16:C16"/>
    <mergeCell ref="A17:C17"/>
    <mergeCell ref="A18:C18"/>
    <mergeCell ref="A26:C26"/>
    <mergeCell ref="A27:C27"/>
    <mergeCell ref="A19:C19"/>
    <mergeCell ref="A20:C20"/>
    <mergeCell ref="A21:C21"/>
    <mergeCell ref="A22:C22"/>
    <mergeCell ref="A24:C24"/>
    <mergeCell ref="A10:C10"/>
    <mergeCell ref="A11:C11"/>
    <mergeCell ref="A12:C12"/>
    <mergeCell ref="A13:C13"/>
    <mergeCell ref="A14:C14"/>
    <mergeCell ref="A33:C33"/>
    <mergeCell ref="A40:C40"/>
    <mergeCell ref="A41:C41"/>
    <mergeCell ref="A42:C42"/>
    <mergeCell ref="A43:C43"/>
    <mergeCell ref="A44:C44"/>
    <mergeCell ref="A35:C35"/>
    <mergeCell ref="A37:C37"/>
    <mergeCell ref="A38:C38"/>
    <mergeCell ref="A39:C39"/>
    <mergeCell ref="A36:C36"/>
    <mergeCell ref="A106:C106"/>
    <mergeCell ref="A185:C185"/>
    <mergeCell ref="A82:C82"/>
    <mergeCell ref="A78:C78"/>
    <mergeCell ref="A79:C79"/>
    <mergeCell ref="A80:C80"/>
    <mergeCell ref="A87:C87"/>
    <mergeCell ref="A88:C88"/>
    <mergeCell ref="A90:C90"/>
    <mergeCell ref="A93:C93"/>
    <mergeCell ref="A84:C84"/>
    <mergeCell ref="A85:C85"/>
    <mergeCell ref="A86:C86"/>
    <mergeCell ref="A103:C103"/>
    <mergeCell ref="A102:C102"/>
    <mergeCell ref="A89:C89"/>
    <mergeCell ref="A111:C111"/>
    <mergeCell ref="A113:C113"/>
    <mergeCell ref="A95:C95"/>
    <mergeCell ref="A98:C98"/>
    <mergeCell ref="A101:C101"/>
    <mergeCell ref="A164:C164"/>
    <mergeCell ref="A112:C112"/>
    <mergeCell ref="A107:C107"/>
    <mergeCell ref="A192:C192"/>
    <mergeCell ref="A186:C186"/>
    <mergeCell ref="A188:C188"/>
    <mergeCell ref="A187:C187"/>
    <mergeCell ref="A189:C189"/>
    <mergeCell ref="A190:C190"/>
    <mergeCell ref="A155:C155"/>
    <mergeCell ref="A156:C156"/>
    <mergeCell ref="A158:C158"/>
    <mergeCell ref="A162:C162"/>
    <mergeCell ref="A163:C163"/>
    <mergeCell ref="A172:C172"/>
    <mergeCell ref="A180:C180"/>
    <mergeCell ref="A181:C181"/>
    <mergeCell ref="A183:C183"/>
    <mergeCell ref="A176:C176"/>
    <mergeCell ref="A177:C177"/>
    <mergeCell ref="A179:C179"/>
    <mergeCell ref="A173:C173"/>
    <mergeCell ref="A175:C175"/>
    <mergeCell ref="A178:C178"/>
    <mergeCell ref="A182:C182"/>
    <mergeCell ref="A174:C174"/>
    <mergeCell ref="A169:C169"/>
  </mergeCells>
  <printOptions horizontalCentered="1"/>
  <pageMargins left="0.7" right="0.7" top="0.75" bottom="0.75" header="0.3" footer="0.3"/>
  <pageSetup paperSize="9" scale="68" orientation="portrait" r:id="rId1"/>
  <rowBreaks count="1" manualBreakCount="1">
    <brk id="148" max="457" man="1"/>
  </rowBreaks>
  <colBreaks count="2" manualBreakCount="2">
    <brk id="10" max="1048575" man="1"/>
    <brk id="19" max="2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7"/>
  <sheetViews>
    <sheetView topLeftCell="A19" workbookViewId="0">
      <selection activeCell="D18" sqref="D18"/>
    </sheetView>
  </sheetViews>
  <sheetFormatPr defaultRowHeight="15" x14ac:dyDescent="0.25"/>
  <cols>
    <col min="1" max="1" width="9.28515625" customWidth="1"/>
    <col min="2" max="2" width="61.140625" customWidth="1"/>
    <col min="3" max="3" width="12.140625" customWidth="1"/>
    <col min="4" max="4" width="11.7109375" customWidth="1"/>
    <col min="5" max="5" width="10.42578125" customWidth="1"/>
    <col min="6" max="6" width="9.42578125" customWidth="1"/>
    <col min="7" max="7" width="9.5703125" customWidth="1"/>
  </cols>
  <sheetData>
    <row r="2" spans="1:7" ht="18.75" x14ac:dyDescent="0.25">
      <c r="A2" s="388" t="s">
        <v>208</v>
      </c>
      <c r="B2" s="388"/>
      <c r="C2" s="388"/>
      <c r="D2" s="388"/>
      <c r="E2" s="388"/>
    </row>
    <row r="3" spans="1:7" ht="15.75" x14ac:dyDescent="0.25">
      <c r="A3" s="72" t="s">
        <v>217</v>
      </c>
      <c r="B3" s="72"/>
      <c r="C3" s="72"/>
      <c r="D3" s="72"/>
      <c r="E3" s="73"/>
    </row>
    <row r="4" spans="1:7" ht="15.75" x14ac:dyDescent="0.25">
      <c r="A4" s="72"/>
      <c r="B4" s="72"/>
      <c r="C4" s="72"/>
      <c r="D4" s="72"/>
      <c r="E4" s="73"/>
    </row>
    <row r="5" spans="1:7" ht="15.75" x14ac:dyDescent="0.25">
      <c r="A5" s="72"/>
      <c r="B5" s="72"/>
      <c r="C5" s="72"/>
      <c r="D5" s="72"/>
      <c r="E5" s="73"/>
    </row>
    <row r="6" spans="1:7" ht="60.75" customHeight="1" x14ac:dyDescent="0.25">
      <c r="A6" s="75" t="s">
        <v>209</v>
      </c>
      <c r="B6" s="75" t="s">
        <v>210</v>
      </c>
      <c r="C6" s="76" t="s">
        <v>230</v>
      </c>
      <c r="D6" s="75" t="s">
        <v>37</v>
      </c>
      <c r="E6" s="76" t="s">
        <v>198</v>
      </c>
      <c r="F6" s="80" t="s">
        <v>199</v>
      </c>
      <c r="G6" s="80" t="s">
        <v>199</v>
      </c>
    </row>
    <row r="7" spans="1:7" ht="15.75" customHeight="1" x14ac:dyDescent="0.25">
      <c r="A7" s="77"/>
      <c r="B7" s="82">
        <v>1</v>
      </c>
      <c r="C7" s="82">
        <v>2</v>
      </c>
      <c r="D7" s="82">
        <v>3</v>
      </c>
      <c r="E7" s="82">
        <v>4</v>
      </c>
      <c r="F7" s="60" t="s">
        <v>200</v>
      </c>
      <c r="G7" s="60" t="s">
        <v>201</v>
      </c>
    </row>
    <row r="8" spans="1:7" ht="15" customHeight="1" x14ac:dyDescent="0.25">
      <c r="A8" s="83" t="s">
        <v>158</v>
      </c>
      <c r="B8" s="84" t="s">
        <v>211</v>
      </c>
      <c r="C8" s="85"/>
      <c r="D8" s="86"/>
      <c r="E8" s="87"/>
      <c r="F8" s="78"/>
      <c r="G8" s="78"/>
    </row>
    <row r="9" spans="1:7" x14ac:dyDescent="0.25">
      <c r="A9" s="88"/>
      <c r="B9" s="89" t="s">
        <v>212</v>
      </c>
      <c r="C9" s="90" t="s">
        <v>225</v>
      </c>
      <c r="D9" s="91">
        <v>519.34</v>
      </c>
      <c r="E9" s="92">
        <v>769.78</v>
      </c>
      <c r="F9" s="79">
        <f>SUM(E9/C9*100)</f>
        <v>1.268693233443807</v>
      </c>
      <c r="G9" s="79">
        <f>SUM(E9/D9*100)</f>
        <v>148.22274425232024</v>
      </c>
    </row>
    <row r="10" spans="1:7" x14ac:dyDescent="0.25">
      <c r="A10" s="93"/>
      <c r="B10" s="94" t="s">
        <v>213</v>
      </c>
      <c r="C10" s="95">
        <v>60675.03</v>
      </c>
      <c r="D10" s="96">
        <v>519.34</v>
      </c>
      <c r="E10" s="96">
        <v>1069.78</v>
      </c>
      <c r="F10" s="79">
        <f t="shared" ref="F10:F49" si="0">SUM(E10/C10*100)</f>
        <v>1.7631305662312815</v>
      </c>
      <c r="G10" s="79">
        <f t="shared" ref="G10:G49" si="1">SUM(E10/D10*100)</f>
        <v>205.98836985404549</v>
      </c>
    </row>
    <row r="11" spans="1:7" x14ac:dyDescent="0.25">
      <c r="A11" s="97"/>
      <c r="B11" s="98" t="s">
        <v>218</v>
      </c>
      <c r="C11" s="99">
        <f>C9-C10</f>
        <v>0</v>
      </c>
      <c r="D11" s="99">
        <f t="shared" ref="D11:E11" si="2">D9-D10</f>
        <v>0</v>
      </c>
      <c r="E11" s="100">
        <f t="shared" si="2"/>
        <v>-300</v>
      </c>
      <c r="F11" s="79" t="e">
        <f t="shared" si="0"/>
        <v>#DIV/0!</v>
      </c>
      <c r="G11" s="79" t="e">
        <f t="shared" si="1"/>
        <v>#DIV/0!</v>
      </c>
    </row>
    <row r="12" spans="1:7" x14ac:dyDescent="0.25">
      <c r="A12" s="101" t="s">
        <v>156</v>
      </c>
      <c r="B12" s="102" t="s">
        <v>219</v>
      </c>
      <c r="C12" s="103"/>
      <c r="D12" s="103"/>
      <c r="E12" s="103"/>
      <c r="F12" s="79"/>
      <c r="G12" s="79"/>
    </row>
    <row r="13" spans="1:7" x14ac:dyDescent="0.25">
      <c r="A13" s="88"/>
      <c r="B13" s="104" t="s">
        <v>212</v>
      </c>
      <c r="C13" s="105">
        <v>106028.5</v>
      </c>
      <c r="D13" s="106">
        <v>97202.44</v>
      </c>
      <c r="E13" s="106">
        <v>52493.35</v>
      </c>
      <c r="F13" s="79">
        <f t="shared" si="0"/>
        <v>49.508716995902041</v>
      </c>
      <c r="G13" s="79">
        <f t="shared" si="1"/>
        <v>54.004148455532594</v>
      </c>
    </row>
    <row r="14" spans="1:7" x14ac:dyDescent="0.25">
      <c r="A14" s="93"/>
      <c r="B14" s="107" t="s">
        <v>213</v>
      </c>
      <c r="C14" s="108">
        <v>106028.5</v>
      </c>
      <c r="D14" s="109">
        <v>97202.44</v>
      </c>
      <c r="E14" s="109">
        <v>52493.35</v>
      </c>
      <c r="F14" s="79">
        <f t="shared" si="0"/>
        <v>49.508716995902041</v>
      </c>
      <c r="G14" s="79">
        <f t="shared" si="1"/>
        <v>54.004148455532594</v>
      </c>
    </row>
    <row r="15" spans="1:7" x14ac:dyDescent="0.25">
      <c r="A15" s="97"/>
      <c r="B15" s="110" t="s">
        <v>218</v>
      </c>
      <c r="C15" s="99">
        <f>C13-C14</f>
        <v>0</v>
      </c>
      <c r="D15" s="99">
        <f t="shared" ref="D15:E15" si="3">D13-D14</f>
        <v>0</v>
      </c>
      <c r="E15" s="99">
        <f t="shared" si="3"/>
        <v>0</v>
      </c>
      <c r="F15" s="79" t="e">
        <f t="shared" si="0"/>
        <v>#DIV/0!</v>
      </c>
      <c r="G15" s="79" t="e">
        <f t="shared" si="1"/>
        <v>#DIV/0!</v>
      </c>
    </row>
    <row r="16" spans="1:7" x14ac:dyDescent="0.25">
      <c r="A16" s="101" t="s">
        <v>151</v>
      </c>
      <c r="B16" s="111" t="s">
        <v>139</v>
      </c>
      <c r="C16" s="112"/>
      <c r="D16" s="103"/>
      <c r="E16" s="103"/>
      <c r="F16" s="79"/>
      <c r="G16" s="79"/>
    </row>
    <row r="17" spans="1:7" x14ac:dyDescent="0.25">
      <c r="A17" s="88"/>
      <c r="B17" s="104" t="s">
        <v>212</v>
      </c>
      <c r="C17" s="113">
        <v>2628.16</v>
      </c>
      <c r="D17" s="114">
        <v>2761.96</v>
      </c>
      <c r="E17" s="114">
        <v>1433.4</v>
      </c>
      <c r="F17" s="79">
        <f t="shared" si="0"/>
        <v>54.540058443930363</v>
      </c>
      <c r="G17" s="79">
        <f t="shared" si="1"/>
        <v>51.897927558690206</v>
      </c>
    </row>
    <row r="18" spans="1:7" x14ac:dyDescent="0.25">
      <c r="A18" s="93"/>
      <c r="B18" s="107" t="s">
        <v>213</v>
      </c>
      <c r="C18" s="108">
        <v>13.09</v>
      </c>
      <c r="D18" s="109">
        <v>2761.96</v>
      </c>
      <c r="E18" s="109">
        <v>1065.3699999999999</v>
      </c>
      <c r="F18" s="79">
        <f t="shared" si="0"/>
        <v>8138.8082505729553</v>
      </c>
      <c r="G18" s="79">
        <f t="shared" si="1"/>
        <v>38.572969919911941</v>
      </c>
    </row>
    <row r="19" spans="1:7" x14ac:dyDescent="0.25">
      <c r="A19" s="97"/>
      <c r="B19" s="110" t="s">
        <v>218</v>
      </c>
      <c r="C19" s="115">
        <f>C17-C18</f>
        <v>2615.0699999999997</v>
      </c>
      <c r="D19" s="115">
        <f t="shared" ref="D19:E19" si="4">D17-D18</f>
        <v>0</v>
      </c>
      <c r="E19" s="115">
        <f t="shared" si="4"/>
        <v>368.0300000000002</v>
      </c>
      <c r="F19" s="79">
        <f t="shared" si="0"/>
        <v>14.073428244750627</v>
      </c>
      <c r="G19" s="79" t="e">
        <f t="shared" si="1"/>
        <v>#DIV/0!</v>
      </c>
    </row>
    <row r="20" spans="1:7" x14ac:dyDescent="0.25">
      <c r="A20" s="101" t="s">
        <v>163</v>
      </c>
      <c r="B20" s="111" t="s">
        <v>220</v>
      </c>
      <c r="C20" s="112"/>
      <c r="D20" s="103"/>
      <c r="E20" s="103"/>
      <c r="F20" s="79"/>
      <c r="G20" s="79"/>
    </row>
    <row r="21" spans="1:7" x14ac:dyDescent="0.25">
      <c r="A21" s="88"/>
      <c r="B21" s="104" t="s">
        <v>212</v>
      </c>
      <c r="C21" s="116">
        <v>0</v>
      </c>
      <c r="D21" s="114">
        <v>1327.23</v>
      </c>
      <c r="E21" s="116">
        <v>0</v>
      </c>
      <c r="F21" s="79" t="e">
        <f t="shared" si="0"/>
        <v>#DIV/0!</v>
      </c>
      <c r="G21" s="79">
        <f t="shared" si="1"/>
        <v>0</v>
      </c>
    </row>
    <row r="22" spans="1:7" x14ac:dyDescent="0.25">
      <c r="A22" s="93"/>
      <c r="B22" s="107" t="s">
        <v>213</v>
      </c>
      <c r="C22" s="109">
        <v>0</v>
      </c>
      <c r="D22" s="109">
        <v>1327.23</v>
      </c>
      <c r="E22" s="109">
        <v>0</v>
      </c>
      <c r="F22" s="79" t="e">
        <f t="shared" si="0"/>
        <v>#DIV/0!</v>
      </c>
      <c r="G22" s="79">
        <f t="shared" si="1"/>
        <v>0</v>
      </c>
    </row>
    <row r="23" spans="1:7" x14ac:dyDescent="0.25">
      <c r="A23" s="97"/>
      <c r="B23" s="110" t="s">
        <v>218</v>
      </c>
      <c r="C23" s="109">
        <f>C21-C22</f>
        <v>0</v>
      </c>
      <c r="D23" s="109">
        <f>D21-D22</f>
        <v>0</v>
      </c>
      <c r="E23" s="109">
        <f>E21-E22</f>
        <v>0</v>
      </c>
      <c r="F23" s="79" t="e">
        <f t="shared" si="0"/>
        <v>#DIV/0!</v>
      </c>
      <c r="G23" s="79" t="e">
        <f t="shared" si="1"/>
        <v>#DIV/0!</v>
      </c>
    </row>
    <row r="24" spans="1:7" x14ac:dyDescent="0.25">
      <c r="A24" s="101" t="s">
        <v>153</v>
      </c>
      <c r="B24" s="111" t="s">
        <v>214</v>
      </c>
      <c r="C24" s="117"/>
      <c r="D24" s="118"/>
      <c r="E24" s="118"/>
      <c r="F24" s="79"/>
      <c r="G24" s="79"/>
    </row>
    <row r="25" spans="1:7" x14ac:dyDescent="0.25">
      <c r="A25" s="88"/>
      <c r="B25" s="104" t="s">
        <v>212</v>
      </c>
      <c r="C25" s="113">
        <v>4409.55</v>
      </c>
      <c r="D25" s="114">
        <v>3981.68</v>
      </c>
      <c r="E25" s="114">
        <v>2194.7399999999998</v>
      </c>
      <c r="F25" s="79">
        <f t="shared" si="0"/>
        <v>49.772425757730375</v>
      </c>
      <c r="G25" s="79">
        <f t="shared" si="1"/>
        <v>55.120953969178835</v>
      </c>
    </row>
    <row r="26" spans="1:7" x14ac:dyDescent="0.25">
      <c r="A26" s="93"/>
      <c r="B26" s="107" t="s">
        <v>213</v>
      </c>
      <c r="C26" s="108">
        <v>4409.55</v>
      </c>
      <c r="D26" s="109">
        <v>3981.68</v>
      </c>
      <c r="E26" s="109">
        <v>1944.74</v>
      </c>
      <c r="F26" s="79">
        <f t="shared" si="0"/>
        <v>44.10291299565715</v>
      </c>
      <c r="G26" s="79">
        <f t="shared" si="1"/>
        <v>48.84219726346668</v>
      </c>
    </row>
    <row r="27" spans="1:7" x14ac:dyDescent="0.25">
      <c r="A27" s="97"/>
      <c r="B27" s="110" t="s">
        <v>218</v>
      </c>
      <c r="C27" s="115">
        <f>C25-C26</f>
        <v>0</v>
      </c>
      <c r="D27" s="115">
        <f t="shared" ref="D27:E27" si="5">D25-D26</f>
        <v>0</v>
      </c>
      <c r="E27" s="115">
        <f t="shared" si="5"/>
        <v>249.99999999999977</v>
      </c>
      <c r="F27" s="79" t="e">
        <f t="shared" si="0"/>
        <v>#DIV/0!</v>
      </c>
      <c r="G27" s="79" t="e">
        <f t="shared" si="1"/>
        <v>#DIV/0!</v>
      </c>
    </row>
    <row r="28" spans="1:7" x14ac:dyDescent="0.25">
      <c r="A28" s="101" t="s">
        <v>148</v>
      </c>
      <c r="B28" s="111" t="s">
        <v>221</v>
      </c>
      <c r="C28" s="117"/>
      <c r="D28" s="118"/>
      <c r="E28" s="118"/>
      <c r="F28" s="79"/>
      <c r="G28" s="79"/>
    </row>
    <row r="29" spans="1:7" x14ac:dyDescent="0.25">
      <c r="A29" s="88"/>
      <c r="B29" s="119" t="s">
        <v>212</v>
      </c>
      <c r="C29" s="105">
        <v>907515.7</v>
      </c>
      <c r="D29" s="106">
        <v>932444.09</v>
      </c>
      <c r="E29" s="106">
        <v>496916.66</v>
      </c>
      <c r="F29" s="79">
        <f t="shared" si="0"/>
        <v>54.755709460453417</v>
      </c>
      <c r="G29" s="79">
        <f t="shared" si="1"/>
        <v>53.291845090679914</v>
      </c>
    </row>
    <row r="30" spans="1:7" x14ac:dyDescent="0.25">
      <c r="A30" s="93"/>
      <c r="B30" s="107" t="s">
        <v>213</v>
      </c>
      <c r="C30" s="108">
        <v>907515.7</v>
      </c>
      <c r="D30" s="109">
        <v>932444.09</v>
      </c>
      <c r="E30" s="109">
        <v>496961.21</v>
      </c>
      <c r="F30" s="79">
        <f t="shared" si="0"/>
        <v>54.760618466435353</v>
      </c>
      <c r="G30" s="79">
        <f t="shared" si="1"/>
        <v>53.296622857033718</v>
      </c>
    </row>
    <row r="31" spans="1:7" x14ac:dyDescent="0.25">
      <c r="A31" s="120"/>
      <c r="B31" s="121" t="s">
        <v>218</v>
      </c>
      <c r="C31" s="115">
        <f>C29-C30</f>
        <v>0</v>
      </c>
      <c r="D31" s="115">
        <f t="shared" ref="D31:E31" si="6">D29-D30</f>
        <v>0</v>
      </c>
      <c r="E31" s="122">
        <f t="shared" si="6"/>
        <v>-44.550000000046566</v>
      </c>
      <c r="F31" s="79" t="e">
        <f t="shared" si="0"/>
        <v>#DIV/0!</v>
      </c>
      <c r="G31" s="79" t="e">
        <f t="shared" si="1"/>
        <v>#DIV/0!</v>
      </c>
    </row>
    <row r="32" spans="1:7" x14ac:dyDescent="0.25">
      <c r="A32" s="101" t="s">
        <v>149</v>
      </c>
      <c r="B32" s="111" t="s">
        <v>222</v>
      </c>
      <c r="C32" s="117"/>
      <c r="D32" s="118"/>
      <c r="E32" s="118"/>
      <c r="F32" s="79"/>
      <c r="G32" s="79"/>
    </row>
    <row r="33" spans="1:7" x14ac:dyDescent="0.25">
      <c r="A33" s="88"/>
      <c r="B33" s="119" t="s">
        <v>223</v>
      </c>
      <c r="C33" s="105">
        <v>29168.43</v>
      </c>
      <c r="D33" s="106">
        <v>31588.03</v>
      </c>
      <c r="E33" s="106">
        <v>11418.66</v>
      </c>
      <c r="F33" s="79">
        <f t="shared" si="0"/>
        <v>39.147324693169978</v>
      </c>
      <c r="G33" s="79">
        <f t="shared" si="1"/>
        <v>36.14869303340538</v>
      </c>
    </row>
    <row r="34" spans="1:7" x14ac:dyDescent="0.25">
      <c r="A34" s="93"/>
      <c r="B34" s="107" t="s">
        <v>213</v>
      </c>
      <c r="C34" s="108">
        <v>28236.35</v>
      </c>
      <c r="D34" s="108">
        <v>31588.03</v>
      </c>
      <c r="E34" s="108">
        <v>11891.88</v>
      </c>
      <c r="F34" s="79">
        <f t="shared" si="0"/>
        <v>42.115500055779165</v>
      </c>
      <c r="G34" s="79">
        <f t="shared" si="1"/>
        <v>37.646792155129646</v>
      </c>
    </row>
    <row r="35" spans="1:7" x14ac:dyDescent="0.25">
      <c r="A35" s="120"/>
      <c r="B35" s="121" t="s">
        <v>218</v>
      </c>
      <c r="C35" s="123">
        <f>C33-C34</f>
        <v>932.08000000000175</v>
      </c>
      <c r="D35" s="123">
        <f t="shared" ref="D35:E35" si="7">D33-D34</f>
        <v>0</v>
      </c>
      <c r="E35" s="124">
        <f t="shared" si="7"/>
        <v>-473.21999999999935</v>
      </c>
      <c r="F35" s="79">
        <f t="shared" si="0"/>
        <v>-50.77032014419347</v>
      </c>
      <c r="G35" s="79" t="e">
        <f t="shared" si="1"/>
        <v>#DIV/0!</v>
      </c>
    </row>
    <row r="36" spans="1:7" x14ac:dyDescent="0.25">
      <c r="A36" s="101" t="s">
        <v>160</v>
      </c>
      <c r="B36" s="111" t="s">
        <v>224</v>
      </c>
      <c r="C36" s="117"/>
      <c r="D36" s="118"/>
      <c r="E36" s="118"/>
      <c r="F36" s="79"/>
      <c r="G36" s="79"/>
    </row>
    <row r="37" spans="1:7" x14ac:dyDescent="0.25">
      <c r="A37" s="125"/>
      <c r="B37" s="119" t="s">
        <v>223</v>
      </c>
      <c r="C37" s="126">
        <v>1327.2</v>
      </c>
      <c r="D37" s="127">
        <v>796.34</v>
      </c>
      <c r="E37" s="127">
        <v>1313.8</v>
      </c>
      <c r="F37" s="79">
        <f t="shared" si="0"/>
        <v>98.990355635925255</v>
      </c>
      <c r="G37" s="79">
        <f t="shared" si="1"/>
        <v>164.97978250496018</v>
      </c>
    </row>
    <row r="38" spans="1:7" x14ac:dyDescent="0.25">
      <c r="A38" s="128"/>
      <c r="B38" s="107" t="s">
        <v>213</v>
      </c>
      <c r="C38" s="129">
        <v>1327.2</v>
      </c>
      <c r="D38" s="130">
        <v>796.34</v>
      </c>
      <c r="E38" s="130">
        <v>1167.49</v>
      </c>
      <c r="F38" s="79">
        <f t="shared" si="0"/>
        <v>87.96639541892705</v>
      </c>
      <c r="G38" s="79">
        <f t="shared" si="1"/>
        <v>146.60697691940626</v>
      </c>
    </row>
    <row r="39" spans="1:7" x14ac:dyDescent="0.25">
      <c r="A39" s="128"/>
      <c r="B39" s="121" t="s">
        <v>218</v>
      </c>
      <c r="C39" s="130">
        <f>C37-C38</f>
        <v>0</v>
      </c>
      <c r="D39" s="130">
        <f t="shared" ref="D39:E39" si="8">D37-D38</f>
        <v>0</v>
      </c>
      <c r="E39" s="130">
        <f t="shared" si="8"/>
        <v>146.30999999999995</v>
      </c>
      <c r="F39" s="79" t="e">
        <f t="shared" si="0"/>
        <v>#DIV/0!</v>
      </c>
      <c r="G39" s="79" t="e">
        <f t="shared" si="1"/>
        <v>#DIV/0!</v>
      </c>
    </row>
    <row r="40" spans="1:7" x14ac:dyDescent="0.25">
      <c r="A40" s="131" t="s">
        <v>159</v>
      </c>
      <c r="B40" s="132" t="s">
        <v>226</v>
      </c>
      <c r="C40" s="133"/>
      <c r="D40" s="134"/>
      <c r="E40" s="135"/>
      <c r="F40" s="79"/>
      <c r="G40" s="79"/>
    </row>
    <row r="41" spans="1:7" x14ac:dyDescent="0.25">
      <c r="A41" s="125"/>
      <c r="B41" s="119" t="s">
        <v>223</v>
      </c>
      <c r="C41" s="136">
        <v>1128.1400000000001</v>
      </c>
      <c r="D41" s="137">
        <v>0</v>
      </c>
      <c r="E41" s="137">
        <v>0</v>
      </c>
      <c r="F41" s="79">
        <f t="shared" si="0"/>
        <v>0</v>
      </c>
      <c r="G41" s="79" t="e">
        <f t="shared" si="1"/>
        <v>#DIV/0!</v>
      </c>
    </row>
    <row r="42" spans="1:7" x14ac:dyDescent="0.25">
      <c r="A42" s="128"/>
      <c r="B42" s="107" t="s">
        <v>213</v>
      </c>
      <c r="C42" s="138">
        <v>1128.1400000000001</v>
      </c>
      <c r="D42" s="109">
        <v>0</v>
      </c>
      <c r="E42" s="109">
        <v>0</v>
      </c>
      <c r="F42" s="79">
        <f t="shared" si="0"/>
        <v>0</v>
      </c>
      <c r="G42" s="79" t="e">
        <f t="shared" si="1"/>
        <v>#DIV/0!</v>
      </c>
    </row>
    <row r="43" spans="1:7" x14ac:dyDescent="0.25">
      <c r="A43" s="128"/>
      <c r="B43" s="121" t="s">
        <v>218</v>
      </c>
      <c r="C43" s="139">
        <f>C41-C42</f>
        <v>0</v>
      </c>
      <c r="D43" s="139">
        <f t="shared" ref="D43:E43" si="9">D41-D42</f>
        <v>0</v>
      </c>
      <c r="E43" s="139">
        <f t="shared" si="9"/>
        <v>0</v>
      </c>
      <c r="F43" s="79" t="e">
        <f t="shared" si="0"/>
        <v>#DIV/0!</v>
      </c>
      <c r="G43" s="79" t="e">
        <f t="shared" si="1"/>
        <v>#DIV/0!</v>
      </c>
    </row>
    <row r="44" spans="1:7" x14ac:dyDescent="0.25">
      <c r="A44" s="140"/>
      <c r="B44" s="141"/>
      <c r="C44" s="142"/>
      <c r="D44" s="143"/>
      <c r="E44" s="144"/>
      <c r="F44" s="79"/>
      <c r="G44" s="79"/>
    </row>
    <row r="45" spans="1:7" x14ac:dyDescent="0.25">
      <c r="A45" s="145"/>
      <c r="B45" s="146" t="s">
        <v>215</v>
      </c>
      <c r="C45" s="147">
        <f>C9+C13+C17+C21+C25+C29+C33+C37+C41</f>
        <v>1112880.7099999997</v>
      </c>
      <c r="D45" s="147">
        <f t="shared" ref="D45:E45" si="10">D9+D13+D17+D21+D25+D29+D33+D37+D41</f>
        <v>1070621.1100000001</v>
      </c>
      <c r="E45" s="147">
        <f t="shared" si="10"/>
        <v>566540.39</v>
      </c>
      <c r="F45" s="79">
        <f t="shared" si="0"/>
        <v>50.907557738151475</v>
      </c>
      <c r="G45" s="79">
        <f t="shared" si="1"/>
        <v>52.916982927788524</v>
      </c>
    </row>
    <row r="46" spans="1:7" x14ac:dyDescent="0.25">
      <c r="A46" s="140"/>
      <c r="B46" s="141" t="s">
        <v>216</v>
      </c>
      <c r="C46" s="148">
        <f>C10+C14+C18+C22+C26+C30+C34+C38+C42</f>
        <v>1109333.5599999998</v>
      </c>
      <c r="D46" s="148">
        <f t="shared" ref="D46:E46" si="11">D10+D14+D18+D22+D26+D30+D34+D38+D42</f>
        <v>1070621.1100000001</v>
      </c>
      <c r="E46" s="148">
        <f t="shared" si="11"/>
        <v>566593.82000000007</v>
      </c>
      <c r="F46" s="79">
        <f t="shared" si="0"/>
        <v>51.075153626471028</v>
      </c>
      <c r="G46" s="79">
        <f t="shared" si="1"/>
        <v>52.921973488828364</v>
      </c>
    </row>
    <row r="47" spans="1:7" x14ac:dyDescent="0.25">
      <c r="A47" s="140"/>
      <c r="B47" s="149" t="s">
        <v>227</v>
      </c>
      <c r="C47" s="150">
        <f>C45-C46</f>
        <v>3547.1499999999069</v>
      </c>
      <c r="D47" s="150">
        <f t="shared" ref="D47:E47" si="12">D45-D46</f>
        <v>0</v>
      </c>
      <c r="E47" s="151">
        <f t="shared" si="12"/>
        <v>-53.430000000051223</v>
      </c>
      <c r="F47" s="79">
        <f t="shared" si="0"/>
        <v>-1.5062796893295358</v>
      </c>
      <c r="G47" s="79" t="e">
        <f t="shared" si="1"/>
        <v>#DIV/0!</v>
      </c>
    </row>
    <row r="48" spans="1:7" x14ac:dyDescent="0.25">
      <c r="A48" s="140"/>
      <c r="B48" s="149" t="s">
        <v>228</v>
      </c>
      <c r="C48" s="150">
        <v>15730.11</v>
      </c>
      <c r="D48" s="150">
        <v>0</v>
      </c>
      <c r="E48" s="152">
        <v>19277.259999999998</v>
      </c>
      <c r="F48" s="79">
        <f t="shared" si="0"/>
        <v>122.55006481200704</v>
      </c>
      <c r="G48" s="79" t="e">
        <f t="shared" si="1"/>
        <v>#DIV/0!</v>
      </c>
    </row>
    <row r="49" spans="1:7" x14ac:dyDescent="0.25">
      <c r="A49" s="140"/>
      <c r="B49" s="81" t="s">
        <v>229</v>
      </c>
      <c r="C49" s="148">
        <v>19277.259999999998</v>
      </c>
      <c r="D49" s="150">
        <v>0</v>
      </c>
      <c r="E49" s="153">
        <v>19223.830000000002</v>
      </c>
      <c r="F49" s="79">
        <f t="shared" si="0"/>
        <v>99.722834054217273</v>
      </c>
      <c r="G49" s="79" t="e">
        <f t="shared" si="1"/>
        <v>#DIV/0!</v>
      </c>
    </row>
    <row r="50" spans="1:7" ht="15.75" x14ac:dyDescent="0.25">
      <c r="A50" s="69"/>
      <c r="B50" s="69"/>
      <c r="C50" s="69"/>
      <c r="D50" s="69"/>
      <c r="E50" s="70"/>
    </row>
    <row r="51" spans="1:7" ht="15.75" x14ac:dyDescent="0.25">
      <c r="A51" s="69"/>
      <c r="B51" s="69"/>
      <c r="C51" s="69"/>
      <c r="D51" s="69"/>
      <c r="E51" s="71"/>
    </row>
    <row r="52" spans="1:7" ht="15.75" x14ac:dyDescent="0.25">
      <c r="A52" s="69"/>
      <c r="B52" s="69"/>
      <c r="C52" s="69"/>
      <c r="D52" s="69"/>
      <c r="E52" s="71"/>
    </row>
    <row r="53" spans="1:7" ht="15.75" x14ac:dyDescent="0.25">
      <c r="A53" s="69"/>
      <c r="B53" s="69"/>
      <c r="C53" s="69"/>
      <c r="D53" s="69"/>
      <c r="E53" s="71"/>
    </row>
    <row r="54" spans="1:7" ht="15.75" x14ac:dyDescent="0.25">
      <c r="A54" s="69"/>
      <c r="B54" s="69"/>
      <c r="C54" s="69"/>
      <c r="D54" s="69"/>
      <c r="E54" s="71"/>
    </row>
    <row r="55" spans="1:7" ht="15.75" x14ac:dyDescent="0.25">
      <c r="A55" s="69"/>
      <c r="B55" s="69"/>
      <c r="C55" s="69"/>
      <c r="D55" s="69"/>
      <c r="E55" s="71"/>
    </row>
    <row r="56" spans="1:7" ht="15.75" x14ac:dyDescent="0.25">
      <c r="A56" s="69"/>
      <c r="B56" s="69"/>
      <c r="C56" s="69"/>
      <c r="D56" s="69"/>
      <c r="E56" s="71"/>
    </row>
    <row r="57" spans="1:7" ht="15.75" x14ac:dyDescent="0.25">
      <c r="A57" s="69"/>
      <c r="B57" s="69"/>
      <c r="C57" s="69"/>
      <c r="D57" s="69"/>
      <c r="E57" s="71"/>
    </row>
  </sheetData>
  <mergeCells count="1">
    <mergeCell ref="A2:E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usporedba plana-izvršenja</vt:lpstr>
      <vt:lpstr> Račun prihoda i rashoda</vt:lpstr>
      <vt:lpstr>Rashodi prema funkcijskoj kl</vt:lpstr>
      <vt:lpstr>POSEBNI DIO</vt:lpstr>
      <vt:lpstr>KONTROLNA 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2023-07-21T10:39:57Z</cp:lastPrinted>
  <dcterms:created xsi:type="dcterms:W3CDTF">2022-08-12T12:51:27Z</dcterms:created>
  <dcterms:modified xsi:type="dcterms:W3CDTF">2023-08-31T05:15:46Z</dcterms:modified>
</cp:coreProperties>
</file>