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Tajnik\Desktop\"/>
    </mc:Choice>
  </mc:AlternateContent>
  <xr:revisionPtr revIDLastSave="0" documentId="8_{298F241B-55CD-4107-BA87-82D012C9E8D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SAŽETAK" sheetId="9" r:id="rId1"/>
    <sheet name=" Račun prihoda i rashoda" sheetId="3" r:id="rId2"/>
    <sheet name="Prihodi i rashodi po izvorima" sheetId="10" r:id="rId3"/>
    <sheet name="Rashodi prema funkcijskoj kl" sheetId="5" r:id="rId4"/>
    <sheet name="POSEBNI DIO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0" l="1"/>
  <c r="E26" i="10"/>
  <c r="D26" i="10"/>
  <c r="C26" i="10"/>
  <c r="B26" i="10"/>
  <c r="C10" i="10"/>
  <c r="D10" i="10"/>
  <c r="E10" i="10"/>
  <c r="F10" i="10"/>
  <c r="B10" i="10"/>
  <c r="F170" i="8" l="1"/>
  <c r="G170" i="8"/>
  <c r="H170" i="8"/>
  <c r="I170" i="8"/>
  <c r="E170" i="8"/>
  <c r="H196" i="8"/>
  <c r="I196" i="8"/>
  <c r="G196" i="8"/>
  <c r="H179" i="8"/>
  <c r="I179" i="8"/>
  <c r="C15" i="5" l="1"/>
  <c r="C14" i="5"/>
  <c r="C13" i="5"/>
  <c r="C12" i="5"/>
  <c r="C11" i="5" s="1"/>
  <c r="E28" i="3" l="1"/>
  <c r="E27" i="3" s="1"/>
  <c r="E23" i="3"/>
  <c r="E20" i="3"/>
  <c r="E18" i="3"/>
  <c r="E15" i="3"/>
  <c r="E11" i="3"/>
  <c r="E10" i="3" l="1"/>
  <c r="E9" i="3" s="1"/>
  <c r="G39" i="9" l="1"/>
  <c r="H36" i="9" s="1"/>
  <c r="H39" i="9" s="1"/>
  <c r="I36" i="9" s="1"/>
  <c r="I39" i="9" s="1"/>
  <c r="J36" i="9" s="1"/>
  <c r="J39" i="9" s="1"/>
  <c r="F39" i="9"/>
  <c r="G36" i="9"/>
  <c r="G13" i="9"/>
  <c r="G12" i="9"/>
  <c r="G11" i="9" s="1"/>
  <c r="G9" i="9"/>
  <c r="G8" i="9"/>
  <c r="G14" i="9" l="1"/>
  <c r="J11" i="9" l="1"/>
  <c r="I11" i="9"/>
  <c r="F11" i="9"/>
  <c r="H8" i="9"/>
  <c r="F8" i="9"/>
  <c r="J8" i="9"/>
  <c r="I8" i="9"/>
  <c r="F14" i="9" l="1"/>
  <c r="J14" i="9"/>
  <c r="H11" i="9"/>
  <c r="H14" i="9" s="1"/>
  <c r="I14" i="9"/>
  <c r="F199" i="8"/>
  <c r="G119" i="8" l="1"/>
  <c r="G28" i="3"/>
  <c r="G27" i="3" s="1"/>
  <c r="G23" i="3"/>
  <c r="G18" i="3"/>
  <c r="G20" i="3"/>
  <c r="G11" i="3"/>
  <c r="G15" i="3"/>
  <c r="F21" i="3"/>
  <c r="E37" i="3"/>
  <c r="E51" i="3"/>
  <c r="E65" i="3"/>
  <c r="E48" i="3"/>
  <c r="G65" i="3"/>
  <c r="G59" i="3"/>
  <c r="G55" i="3"/>
  <c r="G51" i="3"/>
  <c r="G48" i="3"/>
  <c r="G40" i="3"/>
  <c r="G37" i="3"/>
  <c r="G163" i="8"/>
  <c r="H163" i="8"/>
  <c r="I163" i="8"/>
  <c r="G167" i="8"/>
  <c r="H167" i="8"/>
  <c r="I167" i="8"/>
  <c r="G174" i="8"/>
  <c r="G173" i="8" s="1"/>
  <c r="H174" i="8"/>
  <c r="H173" i="8" s="1"/>
  <c r="I174" i="8"/>
  <c r="I173" i="8" s="1"/>
  <c r="G179" i="8"/>
  <c r="G178" i="8" s="1"/>
  <c r="H178" i="8"/>
  <c r="I178" i="8"/>
  <c r="F184" i="8"/>
  <c r="F183" i="8" s="1"/>
  <c r="G184" i="8"/>
  <c r="G183" i="8" s="1"/>
  <c r="H184" i="8"/>
  <c r="H183" i="8" s="1"/>
  <c r="I184" i="8"/>
  <c r="I183" i="8" s="1"/>
  <c r="G188" i="8"/>
  <c r="G187" i="8" s="1"/>
  <c r="G186" i="8" s="1"/>
  <c r="G192" i="8"/>
  <c r="E196" i="8"/>
  <c r="E192" i="8"/>
  <c r="E28" i="8"/>
  <c r="E27" i="8" s="1"/>
  <c r="E26" i="8" s="1"/>
  <c r="E51" i="8"/>
  <c r="E54" i="8"/>
  <c r="E53" i="8" s="1"/>
  <c r="E55" i="8"/>
  <c r="E60" i="8"/>
  <c r="E59" i="8" s="1"/>
  <c r="E61" i="8"/>
  <c r="E68" i="8"/>
  <c r="E67" i="8" s="1"/>
  <c r="E66" i="8" s="1"/>
  <c r="E72" i="8"/>
  <c r="E71" i="8" s="1"/>
  <c r="E70" i="8" s="1"/>
  <c r="E77" i="8"/>
  <c r="E76" i="8" s="1"/>
  <c r="E75" i="8" s="1"/>
  <c r="E81" i="8"/>
  <c r="E80" i="8" s="1"/>
  <c r="E79" i="8" s="1"/>
  <c r="E86" i="8"/>
  <c r="E85" i="8" s="1"/>
  <c r="E84" i="8" s="1"/>
  <c r="E83" i="8" s="1"/>
  <c r="E94" i="8"/>
  <c r="E93" i="8" s="1"/>
  <c r="E104" i="8"/>
  <c r="E107" i="8"/>
  <c r="E113" i="8"/>
  <c r="E115" i="8"/>
  <c r="E119" i="8"/>
  <c r="E118" i="8" s="1"/>
  <c r="E124" i="8"/>
  <c r="E131" i="8"/>
  <c r="E138" i="8"/>
  <c r="E140" i="8"/>
  <c r="E144" i="8"/>
  <c r="E143" i="8" s="1"/>
  <c r="E142" i="8" s="1"/>
  <c r="E148" i="8"/>
  <c r="E147" i="8" s="1"/>
  <c r="E146" i="8" s="1"/>
  <c r="E151" i="8"/>
  <c r="E150" i="8" s="1"/>
  <c r="E155" i="8"/>
  <c r="E154" i="8" s="1"/>
  <c r="E153" i="8" s="1"/>
  <c r="E158" i="8"/>
  <c r="E157" i="8" s="1"/>
  <c r="E162" i="8"/>
  <c r="E163" i="8"/>
  <c r="E161" i="8" s="1"/>
  <c r="E166" i="8"/>
  <c r="E167" i="8"/>
  <c r="E169" i="8"/>
  <c r="E174" i="8"/>
  <c r="E173" i="8" s="1"/>
  <c r="E179" i="8"/>
  <c r="E178" i="8" s="1"/>
  <c r="E184" i="8"/>
  <c r="E183" i="8" s="1"/>
  <c r="E188" i="8"/>
  <c r="E187" i="8" s="1"/>
  <c r="E186" i="8" s="1"/>
  <c r="E14" i="8"/>
  <c r="F140" i="8"/>
  <c r="G140" i="8"/>
  <c r="H140" i="8"/>
  <c r="I140" i="8"/>
  <c r="E165" i="8" l="1"/>
  <c r="G191" i="8"/>
  <c r="G190" i="8" s="1"/>
  <c r="H172" i="8"/>
  <c r="G172" i="8"/>
  <c r="I172" i="8"/>
  <c r="E123" i="8"/>
  <c r="E122" i="8" s="1"/>
  <c r="E106" i="8"/>
  <c r="E92" i="8" s="1"/>
  <c r="G10" i="3"/>
  <c r="G9" i="3" s="1"/>
  <c r="G36" i="3"/>
  <c r="G58" i="3"/>
  <c r="E191" i="8"/>
  <c r="E190" i="8" s="1"/>
  <c r="E74" i="8"/>
  <c r="E65" i="8" s="1"/>
  <c r="E64" i="8" s="1"/>
  <c r="E172" i="8"/>
  <c r="E25" i="8"/>
  <c r="E24" i="8" s="1"/>
  <c r="G35" i="3" l="1"/>
  <c r="E91" i="8"/>
  <c r="E90" i="8" s="1"/>
  <c r="E89" i="8" s="1"/>
  <c r="I104" i="8"/>
  <c r="I94" i="8"/>
  <c r="I93" i="8" s="1"/>
  <c r="H104" i="8"/>
  <c r="H94" i="8"/>
  <c r="H93" i="8" s="1"/>
  <c r="I169" i="8"/>
  <c r="H169" i="8"/>
  <c r="I192" i="8"/>
  <c r="H192" i="8"/>
  <c r="G150" i="8"/>
  <c r="G118" i="8"/>
  <c r="G124" i="8"/>
  <c r="G144" i="8"/>
  <c r="G143" i="8" s="1"/>
  <c r="G142" i="8" s="1"/>
  <c r="I191" i="8" l="1"/>
  <c r="I190" i="8" s="1"/>
  <c r="H191" i="8"/>
  <c r="H190" i="8" s="1"/>
  <c r="H107" i="8"/>
  <c r="I107" i="8"/>
  <c r="H113" i="8"/>
  <c r="I113" i="8"/>
  <c r="H115" i="8"/>
  <c r="I115" i="8"/>
  <c r="G107" i="8"/>
  <c r="G113" i="8"/>
  <c r="G115" i="8"/>
  <c r="F115" i="8"/>
  <c r="G104" i="8"/>
  <c r="F104" i="8"/>
  <c r="G94" i="8"/>
  <c r="G93" i="8" s="1"/>
  <c r="G162" i="8"/>
  <c r="G161" i="8" s="1"/>
  <c r="G158" i="8"/>
  <c r="G157" i="8" s="1"/>
  <c r="G131" i="8"/>
  <c r="G138" i="8"/>
  <c r="G166" i="8"/>
  <c r="G169" i="8"/>
  <c r="G123" i="8" l="1"/>
  <c r="G122" i="8" s="1"/>
  <c r="G165" i="8"/>
  <c r="G106" i="8"/>
  <c r="G92" i="8" s="1"/>
  <c r="I106" i="8"/>
  <c r="H106" i="8"/>
  <c r="G60" i="8"/>
  <c r="G59" i="8" s="1"/>
  <c r="H60" i="8"/>
  <c r="H59" i="8" s="1"/>
  <c r="I60" i="8"/>
  <c r="I59" i="8" s="1"/>
  <c r="G61" i="8"/>
  <c r="H61" i="8"/>
  <c r="I61" i="8"/>
  <c r="G13" i="8"/>
  <c r="G12" i="8" s="1"/>
  <c r="G11" i="8" s="1"/>
  <c r="G10" i="8" s="1"/>
  <c r="H13" i="8"/>
  <c r="H12" i="8" s="1"/>
  <c r="H11" i="8" s="1"/>
  <c r="H10" i="8" s="1"/>
  <c r="I13" i="8"/>
  <c r="I12" i="8" s="1"/>
  <c r="I11" i="8" s="1"/>
  <c r="I10" i="8" s="1"/>
  <c r="G14" i="8"/>
  <c r="H14" i="8"/>
  <c r="I14" i="8"/>
  <c r="G19" i="8"/>
  <c r="G18" i="8" s="1"/>
  <c r="G16" i="8" s="1"/>
  <c r="H19" i="8"/>
  <c r="H18" i="8" s="1"/>
  <c r="H16" i="8" s="1"/>
  <c r="I19" i="8"/>
  <c r="I18" i="8" s="1"/>
  <c r="I16" i="8" s="1"/>
  <c r="G20" i="8"/>
  <c r="H20" i="8"/>
  <c r="I20" i="8"/>
  <c r="G155" i="8"/>
  <c r="G154" i="8" s="1"/>
  <c r="G153" i="8" s="1"/>
  <c r="G148" i="8"/>
  <c r="G147" i="8" s="1"/>
  <c r="G146" i="8" s="1"/>
  <c r="G91" i="8" l="1"/>
  <c r="G90" i="8" s="1"/>
  <c r="G89" i="8" s="1"/>
  <c r="G77" i="8"/>
  <c r="G76" i="8" s="1"/>
  <c r="G75" i="8" s="1"/>
  <c r="H77" i="8"/>
  <c r="H76" i="8" s="1"/>
  <c r="I77" i="8"/>
  <c r="I76" i="8" s="1"/>
  <c r="I75" i="8" s="1"/>
  <c r="I74" i="8" s="1"/>
  <c r="G80" i="8"/>
  <c r="G79" i="8" s="1"/>
  <c r="H80" i="8"/>
  <c r="H79" i="8" s="1"/>
  <c r="I80" i="8"/>
  <c r="I79" i="8" s="1"/>
  <c r="G81" i="8"/>
  <c r="H81" i="8"/>
  <c r="I81" i="8"/>
  <c r="H75" i="8" l="1"/>
  <c r="H74" i="8" s="1"/>
  <c r="G74" i="8"/>
  <c r="G28" i="8"/>
  <c r="G51" i="8"/>
  <c r="G55" i="8"/>
  <c r="G54" i="8" s="1"/>
  <c r="G53" i="8" s="1"/>
  <c r="G68" i="8"/>
  <c r="G67" i="8" s="1"/>
  <c r="G66" i="8" s="1"/>
  <c r="G72" i="8"/>
  <c r="G71" i="8" s="1"/>
  <c r="G70" i="8" s="1"/>
  <c r="G27" i="8" l="1"/>
  <c r="G26" i="8" s="1"/>
  <c r="G25" i="8" s="1"/>
  <c r="G24" i="8" s="1"/>
  <c r="F86" i="8" l="1"/>
  <c r="F85" i="8" s="1"/>
  <c r="F84" i="8" s="1"/>
  <c r="F83" i="8" s="1"/>
  <c r="G86" i="8"/>
  <c r="G85" i="8" s="1"/>
  <c r="G84" i="8" s="1"/>
  <c r="G83" i="8" s="1"/>
  <c r="H86" i="8"/>
  <c r="H85" i="8" s="1"/>
  <c r="H84" i="8" s="1"/>
  <c r="H83" i="8" s="1"/>
  <c r="I86" i="8"/>
  <c r="I85" i="8" s="1"/>
  <c r="I84" i="8" s="1"/>
  <c r="I83" i="8" s="1"/>
  <c r="G65" i="8"/>
  <c r="G64" i="8" s="1"/>
  <c r="G23" i="8" l="1"/>
  <c r="G9" i="8" s="1"/>
  <c r="G8" i="8" s="1"/>
  <c r="F193" i="8" l="1"/>
  <c r="F194" i="8"/>
  <c r="F195" i="8"/>
  <c r="F197" i="8"/>
  <c r="F200" i="8"/>
  <c r="F189" i="8"/>
  <c r="F188" i="8" s="1"/>
  <c r="F187" i="8" s="1"/>
  <c r="F186" i="8" s="1"/>
  <c r="F181" i="8"/>
  <c r="F180" i="8"/>
  <c r="F182" i="8"/>
  <c r="F177" i="8"/>
  <c r="F176" i="8"/>
  <c r="F168" i="8"/>
  <c r="F167" i="8" s="1"/>
  <c r="F164" i="8"/>
  <c r="F163" i="8" s="1"/>
  <c r="F159" i="8"/>
  <c r="F156" i="8"/>
  <c r="F145" i="8"/>
  <c r="F139" i="8"/>
  <c r="F136" i="8"/>
  <c r="F135" i="8"/>
  <c r="F130" i="8"/>
  <c r="F129" i="8"/>
  <c r="F128" i="8"/>
  <c r="F127" i="8"/>
  <c r="F126" i="8"/>
  <c r="F125" i="8"/>
  <c r="F120" i="8"/>
  <c r="F112" i="8"/>
  <c r="F111" i="8"/>
  <c r="F108" i="8"/>
  <c r="F114" i="8"/>
  <c r="F95" i="8"/>
  <c r="F96" i="8"/>
  <c r="F97" i="8"/>
  <c r="F98" i="8"/>
  <c r="F100" i="8"/>
  <c r="F101" i="8"/>
  <c r="F103" i="8"/>
  <c r="F56" i="8"/>
  <c r="F57" i="8"/>
  <c r="F58" i="8"/>
  <c r="F34" i="8"/>
  <c r="F33" i="8"/>
  <c r="F29" i="8"/>
  <c r="F30" i="8"/>
  <c r="F31" i="8"/>
  <c r="F32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52" i="8"/>
  <c r="F49" i="8"/>
  <c r="F50" i="8"/>
  <c r="F48" i="8"/>
  <c r="E63" i="3"/>
  <c r="E59" i="3" s="1"/>
  <c r="F196" i="8" l="1"/>
  <c r="F192" i="8"/>
  <c r="F191" i="8" s="1"/>
  <c r="F190" i="8" s="1"/>
  <c r="F22" i="3"/>
  <c r="F16" i="3"/>
  <c r="F14" i="3"/>
  <c r="F28" i="3" l="1"/>
  <c r="F27" i="3" s="1"/>
  <c r="H28" i="3"/>
  <c r="H27" i="3" s="1"/>
  <c r="I28" i="3"/>
  <c r="I27" i="3" s="1"/>
  <c r="D12" i="5" l="1"/>
  <c r="D11" i="5" s="1"/>
  <c r="E12" i="5"/>
  <c r="E11" i="5" s="1"/>
  <c r="F12" i="5"/>
  <c r="F11" i="5" s="1"/>
  <c r="B12" i="5"/>
  <c r="H37" i="3" l="1"/>
  <c r="I37" i="3"/>
  <c r="F40" i="3"/>
  <c r="F15" i="3"/>
  <c r="H15" i="3"/>
  <c r="I15" i="3"/>
  <c r="F65" i="3"/>
  <c r="H65" i="3"/>
  <c r="I65" i="3"/>
  <c r="F59" i="3"/>
  <c r="H59" i="3"/>
  <c r="I59" i="3"/>
  <c r="F55" i="3"/>
  <c r="H55" i="3"/>
  <c r="I55" i="3"/>
  <c r="F51" i="3"/>
  <c r="H51" i="3"/>
  <c r="I51" i="3"/>
  <c r="F58" i="3" l="1"/>
  <c r="H58" i="3"/>
  <c r="I58" i="3"/>
  <c r="H40" i="3"/>
  <c r="I40" i="3"/>
  <c r="F37" i="3"/>
  <c r="F48" i="3"/>
  <c r="F36" i="3" s="1"/>
  <c r="H48" i="3"/>
  <c r="I48" i="3"/>
  <c r="H36" i="3" l="1"/>
  <c r="H35" i="3" s="1"/>
  <c r="I36" i="3"/>
  <c r="I35" i="3" s="1"/>
  <c r="F35" i="3"/>
  <c r="E55" i="3"/>
  <c r="E40" i="3" l="1"/>
  <c r="E36" i="3" s="1"/>
  <c r="E58" i="3" l="1"/>
  <c r="I23" i="3"/>
  <c r="F23" i="3"/>
  <c r="H23" i="3"/>
  <c r="F20" i="3"/>
  <c r="H20" i="3"/>
  <c r="I20" i="3"/>
  <c r="F18" i="3"/>
  <c r="H18" i="3"/>
  <c r="I18" i="3"/>
  <c r="F11" i="3"/>
  <c r="H11" i="3"/>
  <c r="I11" i="3"/>
  <c r="H10" i="3" l="1"/>
  <c r="H9" i="3" s="1"/>
  <c r="E35" i="3"/>
  <c r="I10" i="3"/>
  <c r="I9" i="3" s="1"/>
  <c r="F10" i="3"/>
  <c r="F9" i="3" s="1"/>
  <c r="H188" i="8" l="1"/>
  <c r="H187" i="8" s="1"/>
  <c r="H186" i="8" s="1"/>
  <c r="I188" i="8"/>
  <c r="I187" i="8" s="1"/>
  <c r="I186" i="8" s="1"/>
  <c r="F179" i="8"/>
  <c r="F178" i="8" s="1"/>
  <c r="F174" i="8"/>
  <c r="F173" i="8" s="1"/>
  <c r="F172" i="8" s="1"/>
  <c r="F169" i="8"/>
  <c r="F161" i="8"/>
  <c r="H161" i="8"/>
  <c r="I161" i="8"/>
  <c r="F158" i="8"/>
  <c r="F157" i="8" s="1"/>
  <c r="H158" i="8"/>
  <c r="H157" i="8" s="1"/>
  <c r="I158" i="8"/>
  <c r="I157" i="8" s="1"/>
  <c r="F155" i="8"/>
  <c r="F154" i="8" s="1"/>
  <c r="F153" i="8" s="1"/>
  <c r="H155" i="8"/>
  <c r="H154" i="8" s="1"/>
  <c r="H153" i="8" s="1"/>
  <c r="I155" i="8"/>
  <c r="I154" i="8" s="1"/>
  <c r="I153" i="8" s="1"/>
  <c r="F151" i="8"/>
  <c r="F150" i="8" s="1"/>
  <c r="H151" i="8"/>
  <c r="H150" i="8" s="1"/>
  <c r="I151" i="8"/>
  <c r="I150" i="8" s="1"/>
  <c r="F148" i="8"/>
  <c r="F147" i="8" s="1"/>
  <c r="H148" i="8"/>
  <c r="H147" i="8" s="1"/>
  <c r="I148" i="8"/>
  <c r="I147" i="8" s="1"/>
  <c r="F144" i="8"/>
  <c r="F143" i="8" s="1"/>
  <c r="F142" i="8" s="1"/>
  <c r="H144" i="8"/>
  <c r="H143" i="8" s="1"/>
  <c r="H142" i="8" s="1"/>
  <c r="I144" i="8"/>
  <c r="I143" i="8" s="1"/>
  <c r="I142" i="8" s="1"/>
  <c r="F138" i="8"/>
  <c r="H138" i="8"/>
  <c r="I138" i="8"/>
  <c r="F131" i="8"/>
  <c r="H131" i="8"/>
  <c r="I131" i="8"/>
  <c r="F124" i="8"/>
  <c r="H124" i="8"/>
  <c r="I124" i="8"/>
  <c r="F119" i="8"/>
  <c r="F118" i="8" s="1"/>
  <c r="H119" i="8"/>
  <c r="H118" i="8" s="1"/>
  <c r="I119" i="8"/>
  <c r="I118" i="8" s="1"/>
  <c r="F107" i="8"/>
  <c r="F113" i="8"/>
  <c r="F94" i="8"/>
  <c r="F93" i="8" s="1"/>
  <c r="F81" i="8"/>
  <c r="F77" i="8"/>
  <c r="F76" i="8" s="1"/>
  <c r="F72" i="8"/>
  <c r="F71" i="8" s="1"/>
  <c r="H72" i="8"/>
  <c r="H71" i="8" s="1"/>
  <c r="I72" i="8"/>
  <c r="I71" i="8" s="1"/>
  <c r="F68" i="8"/>
  <c r="F67" i="8" s="1"/>
  <c r="H68" i="8"/>
  <c r="H67" i="8" s="1"/>
  <c r="I68" i="8"/>
  <c r="I67" i="8" s="1"/>
  <c r="F61" i="8"/>
  <c r="F55" i="8"/>
  <c r="H55" i="8"/>
  <c r="I55" i="8"/>
  <c r="I51" i="8"/>
  <c r="H51" i="8"/>
  <c r="F51" i="8"/>
  <c r="I28" i="8"/>
  <c r="H28" i="8"/>
  <c r="F28" i="8"/>
  <c r="F20" i="8"/>
  <c r="E20" i="8"/>
  <c r="E19" i="8" s="1"/>
  <c r="F14" i="8"/>
  <c r="I27" i="8" l="1"/>
  <c r="I26" i="8" s="1"/>
  <c r="I123" i="8"/>
  <c r="I122" i="8" s="1"/>
  <c r="F123" i="8"/>
  <c r="F122" i="8" s="1"/>
  <c r="F106" i="8"/>
  <c r="H123" i="8"/>
  <c r="H122" i="8" s="1"/>
  <c r="F27" i="8"/>
  <c r="F26" i="8" s="1"/>
  <c r="H27" i="8"/>
  <c r="H26" i="8" s="1"/>
  <c r="F60" i="8"/>
  <c r="F59" i="8" s="1"/>
  <c r="F54" i="8" l="1"/>
  <c r="F53" i="8" s="1"/>
  <c r="H54" i="8"/>
  <c r="H53" i="8" s="1"/>
  <c r="I54" i="8"/>
  <c r="I53" i="8" s="1"/>
  <c r="F19" i="8"/>
  <c r="F18" i="8" s="1"/>
  <c r="F16" i="8" s="1"/>
  <c r="E18" i="8"/>
  <c r="E16" i="8" s="1"/>
  <c r="F92" i="8" l="1"/>
  <c r="F166" i="8" l="1"/>
  <c r="H166" i="8"/>
  <c r="I166" i="8"/>
  <c r="F162" i="8"/>
  <c r="H162" i="8"/>
  <c r="I162" i="8"/>
  <c r="F146" i="8"/>
  <c r="H146" i="8"/>
  <c r="I146" i="8"/>
  <c r="H92" i="8"/>
  <c r="I92" i="8"/>
  <c r="F80" i="8"/>
  <c r="F79" i="8" s="1"/>
  <c r="F75" i="8"/>
  <c r="F70" i="8"/>
  <c r="H70" i="8"/>
  <c r="I70" i="8"/>
  <c r="F66" i="8"/>
  <c r="H66" i="8"/>
  <c r="I66" i="8"/>
  <c r="H65" i="8" l="1"/>
  <c r="F65" i="8"/>
  <c r="I65" i="8"/>
  <c r="F165" i="8"/>
  <c r="F91" i="8" s="1"/>
  <c r="H165" i="8"/>
  <c r="H91" i="8" s="1"/>
  <c r="I165" i="8"/>
  <c r="I91" i="8" s="1"/>
  <c r="F74" i="8"/>
  <c r="F64" i="8" l="1"/>
  <c r="H64" i="8"/>
  <c r="I64" i="8"/>
  <c r="F90" i="8"/>
  <c r="F89" i="8" s="1"/>
  <c r="H90" i="8"/>
  <c r="H89" i="8" s="1"/>
  <c r="I90" i="8"/>
  <c r="I89" i="8" s="1"/>
  <c r="F13" i="8"/>
  <c r="F12" i="8" s="1"/>
  <c r="F11" i="8" s="1"/>
  <c r="F10" i="8" s="1"/>
  <c r="I25" i="8" l="1"/>
  <c r="I24" i="8" s="1"/>
  <c r="I23" i="8" s="1"/>
  <c r="H25" i="8"/>
  <c r="H24" i="8" s="1"/>
  <c r="H23" i="8" s="1"/>
  <c r="F25" i="8"/>
  <c r="F24" i="8" s="1"/>
  <c r="F23" i="8" s="1"/>
  <c r="E13" i="8"/>
  <c r="E12" i="8" s="1"/>
  <c r="E11" i="8" s="1"/>
  <c r="E10" i="8" s="1"/>
  <c r="I9" i="8" l="1"/>
  <c r="I8" i="8" s="1"/>
  <c r="H9" i="8"/>
  <c r="H8" i="8" s="1"/>
  <c r="F9" i="8"/>
  <c r="F8" i="8" s="1"/>
  <c r="B11" i="5"/>
  <c r="E9" i="8" l="1"/>
  <c r="E23" i="8" l="1"/>
  <c r="E8" i="8" l="1"/>
</calcChain>
</file>

<file path=xl/sharedStrings.xml><?xml version="1.0" encoding="utf-8"?>
<sst xmlns="http://schemas.openxmlformats.org/spreadsheetml/2006/main" count="471" uniqueCount="233">
  <si>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</si>
  <si>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</si>
  <si>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</si>
  <si>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</si>
  <si>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</si>
  <si>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</si>
  <si>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</si>
  <si>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</si>
  <si>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</si>
  <si>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</si>
  <si>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</si>
  <si>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</si>
  <si>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</si>
  <si>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</si>
  <si>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</si>
  <si>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</si>
  <si>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</si>
  <si>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</si>
  <si>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</si>
  <si>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</si>
  <si>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</si>
  <si>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</si>
  <si>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</si>
  <si>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</si>
  <si>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</si>
  <si>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</si>
  <si>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</si>
  <si>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</si>
  <si>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</si>
  <si>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</si>
  <si>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</si>
  <si>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Plan za 2023.</t>
  </si>
  <si>
    <t>Projekcija 
za 2025.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</si>
  <si>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</si>
  <si>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</si>
  <si>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</si>
  <si>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</si>
  <si>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</si>
  <si>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</si>
  <si>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</si>
  <si>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</si>
  <si>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</si>
  <si>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</si>
  <si>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Službena putovanja</t>
  </si>
  <si>
    <t>Aktivnost A 100002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</si>
  <si>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</si>
  <si>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</si>
  <si>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</si>
  <si>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</si>
  <si>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</si>
  <si>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</si>
  <si>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</si>
  <si>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</si>
  <si>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</si>
  <si>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</si>
  <si>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</si>
  <si>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</si>
  <si>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</si>
  <si>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</si>
  <si>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</si>
  <si>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</si>
  <si>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</si>
  <si>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</si>
  <si>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</si>
  <si>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</si>
  <si>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</si>
  <si>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</si>
  <si>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</si>
  <si>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</si>
  <si>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</si>
  <si>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</si>
  <si>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</si>
  <si>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</si>
  <si>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Ostale intelektualne usluge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</si>
  <si>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</si>
  <si>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</si>
  <si>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</si>
  <si>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</si>
  <si>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</si>
  <si>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</si>
  <si>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Zatezne kamate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</si>
  <si>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</si>
  <si>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</si>
  <si>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</si>
  <si>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</si>
  <si>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</si>
  <si>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</si>
  <si>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</si>
  <si>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</si>
  <si>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</si>
  <si>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</si>
  <si>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</si>
  <si>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</si>
  <si>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</si>
  <si>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</si>
  <si>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</si>
  <si>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</si>
  <si>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</si>
  <si>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</si>
  <si>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</si>
  <si>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</si>
  <si>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</si>
  <si>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</si>
  <si>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</si>
  <si>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</si>
  <si>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</si>
  <si>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</si>
  <si>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</si>
  <si>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Uređaji, strojevi i oprema za ostale namjena</t>
  </si>
  <si>
    <t>Izvor financiranja 5.S.</t>
  </si>
  <si>
    <t>EU Pomoći- SŠ</t>
  </si>
  <si>
    <t>Regionalni centar kompetentnosti u strukovnom obrazovanju u strojarstvu</t>
  </si>
  <si>
    <t>Dodatna ulaganja</t>
  </si>
  <si>
    <t>Dodatna ulaganja na građevinskim objektima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</si>
  <si>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</si>
  <si>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</si>
  <si>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</si>
  <si>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</si>
  <si>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</si>
  <si>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</si>
  <si>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</si>
  <si>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</si>
  <si>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</si>
  <si>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</si>
  <si>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</si>
  <si>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Nova školska shema voća i povrća te mlijeka…</t>
  </si>
  <si>
    <t>Ministarstvo poljoprivrede</t>
  </si>
  <si>
    <t>Naknade građanima i kućanstvima u naravi</t>
  </si>
  <si>
    <t xml:space="preserve">UKUPNO </t>
  </si>
  <si>
    <t>Prihodi za posebne namjene -SŠ</t>
  </si>
  <si>
    <t>Materijal i sirovine</t>
  </si>
  <si>
    <t>Glavni program P51</t>
  </si>
  <si>
    <t>KAPITALNO ULAGANJE U SREDNJE ŠKOLSTVO</t>
  </si>
  <si>
    <t>Tekući projekt K100018</t>
  </si>
  <si>
    <t>SŠ DRAGUTINA STRAŽIMIRA - izgradnja radionice</t>
  </si>
  <si>
    <t>Tekući projekt T100001</t>
  </si>
  <si>
    <t>Plaće za posebne uvjete rada</t>
  </si>
  <si>
    <t>Plaće za prekovremeni rad</t>
  </si>
  <si>
    <t>Tekući projekt T100009</t>
  </si>
  <si>
    <t>Izvor financiranja 3.6.</t>
  </si>
  <si>
    <t>Vlastiti prihodi - preneseni višak SŠ</t>
  </si>
  <si>
    <t>Tekući projekt T100019</t>
  </si>
  <si>
    <t>Nabava udžbenika za učenike</t>
  </si>
  <si>
    <t>Naknade građanima i kućanstvima</t>
  </si>
  <si>
    <t>Tekući projekt T100021</t>
  </si>
  <si>
    <t>Uredski materija i ostali materijalni rashodi</t>
  </si>
  <si>
    <t>Materijal i dijelovi za tek.i invest.održavanje</t>
  </si>
  <si>
    <t>Tekuće donacije u novcu</t>
  </si>
  <si>
    <t>Doprinosi za osig.u slučaju nezaposlenosti</t>
  </si>
  <si>
    <t>Troškovi sudskih postupaka</t>
  </si>
  <si>
    <t>Tekući projekt T100022</t>
  </si>
  <si>
    <t>Školska sportska društva</t>
  </si>
  <si>
    <t>Školski sportski klub</t>
  </si>
  <si>
    <t>Izvor financiranja 5.Đ.</t>
  </si>
  <si>
    <t>Tekući projekt T100006</t>
  </si>
  <si>
    <t>Tekući projekt T100005</t>
  </si>
  <si>
    <t>Rashodi za dodatna ulaganja na nefinancijskoj imovini</t>
  </si>
  <si>
    <t>Financijski rashodi</t>
  </si>
  <si>
    <t>Rashodi za nabavu proizvedene dugorajne imovine</t>
  </si>
  <si>
    <t>Ostali rashodi</t>
  </si>
  <si>
    <t>5.L.</t>
  </si>
  <si>
    <t>3.4.</t>
  </si>
  <si>
    <t>6.4.</t>
  </si>
  <si>
    <t>4.M.</t>
  </si>
  <si>
    <t>4.2.</t>
  </si>
  <si>
    <t>1.1.</t>
  </si>
  <si>
    <t>3.6.</t>
  </si>
  <si>
    <t>5.Đ.</t>
  </si>
  <si>
    <t>5.L</t>
  </si>
  <si>
    <t>5.S</t>
  </si>
  <si>
    <t>Prihodi od imovine</t>
  </si>
  <si>
    <t>Prihodi od upravnih iadministrativnih pristojbi, pristojbi po posebnim propisima i naknadama</t>
  </si>
  <si>
    <t>4.M</t>
  </si>
  <si>
    <t>Prihodi od prodaje proizvoda i robe te pruženih usluga, prihodi od donacija te povrati po protestiranim jamstvima</t>
  </si>
  <si>
    <t>5.Đ</t>
  </si>
  <si>
    <t>Pomoći Grada Sv.I.Zelina- SŠ</t>
  </si>
  <si>
    <t>Pomoći COP- SŠ</t>
  </si>
  <si>
    <t>Pomoći temeljem prijenosa EU- SŠ</t>
  </si>
  <si>
    <t>5.S.</t>
  </si>
  <si>
    <t>Naknade građanima i kućanstvima na temelju osiguranja i druge naknade</t>
  </si>
  <si>
    <t>Vlastiti prihodi-preneseni višak-SŠ</t>
  </si>
  <si>
    <t>Izvor financiranja 5.L.</t>
  </si>
  <si>
    <t>096 Dodatne usluge u obrazovanju</t>
  </si>
  <si>
    <t>098 Usluge obrazovanja koje nisu drugdje svrstane</t>
  </si>
  <si>
    <t>Vlastiti izvori</t>
  </si>
  <si>
    <t>Rezultat poslovanja</t>
  </si>
  <si>
    <t>Vlastiti prihodi-preneseni višak prihoda- SŠ</t>
  </si>
  <si>
    <t>ŽUPANIJA (bez sheme voća)</t>
  </si>
  <si>
    <t>Plan za 2024.</t>
  </si>
  <si>
    <t>Projekcija 
za 2026.</t>
  </si>
  <si>
    <t>Aktivnost A100001</t>
  </si>
  <si>
    <t>Tekuće i investicijsko održavanje u školstvu</t>
  </si>
  <si>
    <t>Materijal i sredstva za čišćenje i održavanje</t>
  </si>
  <si>
    <t>Računala i računalna oprema</t>
  </si>
  <si>
    <t>Tekuće donacije u naravi</t>
  </si>
  <si>
    <t xml:space="preserve">Uredski matarijal </t>
  </si>
  <si>
    <t>Rashodi za nabavu proizvedene dugotrajne imovine</t>
  </si>
  <si>
    <t>Doprinosi za obvezno osiguranje u slučaju nezaposlenosti</t>
  </si>
  <si>
    <t>Izvršenje 2022.</t>
  </si>
  <si>
    <t>3292 uč</t>
  </si>
  <si>
    <t>Tekući projekt T100008 zadruga</t>
  </si>
  <si>
    <t xml:space="preserve">Rashodi za dodatna ulaganja na nefinacijskoj imovini - Dodatna ulaganja </t>
  </si>
  <si>
    <t>POTICANJE KORIŠTENJA SREDSTAVA EU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</si>
  <si>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</si>
  <si>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</si>
  <si>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</si>
  <si>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</si>
  <si>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</si>
  <si>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</si>
  <si>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</si>
  <si>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Izvršenje 2022.*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</si>
  <si>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</si>
  <si>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</si>
  <si>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</si>
  <si>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</si>
  <si>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</si>
  <si>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</si>
  <si>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Plan 2023.</t>
  </si>
  <si>
    <t>PRIHODI POSLOVANJA PREMA IZVORIMA FINANCIRANJA</t>
  </si>
  <si>
    <t>Brojčana oznaka i naziv</t>
  </si>
  <si>
    <t>…</t>
  </si>
  <si>
    <t>RASHODI POSLOVANJA PREMA IZVORIMA FINANCIRANJA</t>
  </si>
  <si>
    <t>1.1. Opći prihodi i primici</t>
  </si>
  <si>
    <t>4.2. Decentraliziran sredstva ZŽ</t>
  </si>
  <si>
    <t>3.4. Vlastita sredstva</t>
  </si>
  <si>
    <t>4.M. Prihodi za posebne namjene</t>
  </si>
  <si>
    <t>6.4. Donacije</t>
  </si>
  <si>
    <t>5.L. Pomoći</t>
  </si>
  <si>
    <t>5.S EU Pomoći</t>
  </si>
  <si>
    <t>3.6. Vlastiti prihodi-preneseni višak prihoda</t>
  </si>
  <si>
    <t>5.Đ. Ministarstvo poljoprivrede</t>
  </si>
  <si>
    <t>FINANCIJSKI PLAN SREDNJE ŠKOLE DRAGUTINA STRAŽIMIRA SVETI IVAN ZELINA, Gundulićeva 2 A
ZA 2024. I PROJEKCIJA ZA 2025. I 2026. GODINU</t>
  </si>
  <si>
    <t>FINANCIJSKI PLAN SREDNJE ŠKOLE DRAGUTINA STRAŽIMIRA SVETI IVAN ZELINA, Gundulićeva 2 A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</si>
</sst>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2" borderId="4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" fillId="0" borderId="0" xfId="0" applyFont="1"/>
    <xf numFmtId="3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8" fillId="5" borderId="3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6" fillId="3" borderId="3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164" fontId="6" fillId="4" borderId="1" xfId="0" quotePrefix="1" applyNumberFormat="1" applyFont="1" applyFill="1" applyBorder="1" applyAlignment="1">
      <alignment horizontal="right"/>
    </xf>
    <xf numFmtId="164" fontId="6" fillId="3" borderId="1" xfId="0" quotePrefix="1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19" fillId="5" borderId="4" xfId="0" applyNumberFormat="1" applyFont="1" applyFill="1" applyBorder="1" applyAlignment="1">
      <alignment horizontal="right"/>
    </xf>
    <xf numFmtId="164" fontId="17" fillId="2" borderId="4" xfId="0" applyNumberFormat="1" applyFont="1" applyFill="1" applyBorder="1" applyAlignment="1">
      <alignment horizontal="right"/>
    </xf>
    <xf numFmtId="164" fontId="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164" fontId="3" fillId="0" borderId="3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3" borderId="2" xfId="0" applyFont="1" applyFill="1" applyBorder="1" applyAlignment="1">
      <alignment vertical="center"/>
    </xf>
    <xf numFmtId="164" fontId="21" fillId="2" borderId="4" xfId="0" applyNumberFormat="1" applyFont="1" applyFill="1" applyBorder="1" applyAlignment="1">
      <alignment horizontal="left"/>
    </xf>
    <xf numFmtId="2" fontId="21" fillId="8" borderId="4" xfId="0" applyNumberFormat="1" applyFont="1" applyFill="1" applyBorder="1" applyAlignment="1">
      <alignment horizontal="center"/>
    </xf>
    <xf numFmtId="164" fontId="21" fillId="8" borderId="4" xfId="0" applyNumberFormat="1" applyFont="1" applyFill="1" applyBorder="1" applyAlignment="1">
      <alignment horizontal="left"/>
    </xf>
    <xf numFmtId="164" fontId="21" fillId="7" borderId="4" xfId="0" applyNumberFormat="1" applyFont="1" applyFill="1" applyBorder="1" applyAlignment="1">
      <alignment horizontal="left"/>
    </xf>
    <xf numFmtId="164" fontId="22" fillId="2" borderId="4" xfId="0" applyNumberFormat="1" applyFont="1" applyFill="1" applyBorder="1" applyAlignment="1">
      <alignment horizontal="left"/>
    </xf>
    <xf numFmtId="164" fontId="18" fillId="8" borderId="4" xfId="0" applyNumberFormat="1" applyFont="1" applyFill="1" applyBorder="1" applyAlignment="1">
      <alignment horizontal="left"/>
    </xf>
    <xf numFmtId="164" fontId="21" fillId="4" borderId="3" xfId="0" applyNumberFormat="1" applyFont="1" applyFill="1" applyBorder="1" applyAlignment="1">
      <alignment horizontal="left" vertical="center" wrapText="1"/>
    </xf>
    <xf numFmtId="164" fontId="22" fillId="2" borderId="3" xfId="0" applyNumberFormat="1" applyFont="1" applyFill="1" applyBorder="1" applyAlignment="1">
      <alignment horizontal="left"/>
    </xf>
    <xf numFmtId="164" fontId="21" fillId="4" borderId="4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4" fontId="23" fillId="0" borderId="0" xfId="0" applyNumberFormat="1" applyFont="1"/>
    <xf numFmtId="164" fontId="24" fillId="0" borderId="0" xfId="0" applyNumberFormat="1" applyFont="1"/>
    <xf numFmtId="164" fontId="21" fillId="2" borderId="3" xfId="0" applyNumberFormat="1" applyFont="1" applyFill="1" applyBorder="1" applyAlignment="1">
      <alignment horizontal="left"/>
    </xf>
    <xf numFmtId="164" fontId="21" fillId="9" borderId="4" xfId="0" applyNumberFormat="1" applyFont="1" applyFill="1" applyBorder="1" applyAlignment="1">
      <alignment horizontal="left"/>
    </xf>
    <xf numFmtId="0" fontId="11" fillId="4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2" fontId="21" fillId="9" borderId="4" xfId="0" applyNumberFormat="1" applyFont="1" applyFill="1" applyBorder="1" applyAlignment="1">
      <alignment horizontal="center"/>
    </xf>
    <xf numFmtId="0" fontId="11" fillId="5" borderId="4" xfId="0" applyFont="1" applyFill="1" applyBorder="1" applyAlignment="1">
      <alignment horizontal="left" vertical="center" wrapText="1"/>
    </xf>
    <xf numFmtId="2" fontId="21" fillId="5" borderId="4" xfId="0" applyNumberFormat="1" applyFont="1" applyFill="1" applyBorder="1" applyAlignment="1">
      <alignment horizontal="center"/>
    </xf>
    <xf numFmtId="164" fontId="21" fillId="5" borderId="4" xfId="0" applyNumberFormat="1" applyFont="1" applyFill="1" applyBorder="1" applyAlignment="1">
      <alignment horizontal="left"/>
    </xf>
    <xf numFmtId="2" fontId="22" fillId="6" borderId="4" xfId="0" applyNumberFormat="1" applyFont="1" applyFill="1" applyBorder="1" applyAlignment="1">
      <alignment horizontal="center"/>
    </xf>
    <xf numFmtId="164" fontId="22" fillId="6" borderId="4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2" fontId="21" fillId="2" borderId="4" xfId="0" applyNumberFormat="1" applyFont="1" applyFill="1" applyBorder="1" applyAlignment="1">
      <alignment horizontal="center"/>
    </xf>
    <xf numFmtId="0" fontId="11" fillId="9" borderId="3" xfId="0" applyFont="1" applyFill="1" applyBorder="1" applyAlignment="1">
      <alignment horizontal="left"/>
    </xf>
    <xf numFmtId="164" fontId="21" fillId="6" borderId="4" xfId="0" applyNumberFormat="1" applyFont="1" applyFill="1" applyBorder="1" applyAlignment="1">
      <alignment horizontal="left"/>
    </xf>
    <xf numFmtId="0" fontId="11" fillId="7" borderId="4" xfId="0" applyFont="1" applyFill="1" applyBorder="1" applyAlignment="1">
      <alignment horizontal="left" vertical="center" wrapText="1"/>
    </xf>
    <xf numFmtId="164" fontId="21" fillId="5" borderId="4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164" fontId="22" fillId="5" borderId="4" xfId="0" applyNumberFormat="1" applyFont="1" applyFill="1" applyBorder="1" applyAlignment="1">
      <alignment horizontal="left"/>
    </xf>
    <xf numFmtId="4" fontId="21" fillId="7" borderId="4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164" fontId="18" fillId="2" borderId="3" xfId="0" applyNumberFormat="1" applyFont="1" applyFill="1" applyBorder="1" applyAlignment="1">
      <alignment horizontal="left"/>
    </xf>
    <xf numFmtId="164" fontId="22" fillId="2" borderId="3" xfId="0" applyNumberFormat="1" applyFont="1" applyFill="1" applyBorder="1" applyAlignment="1">
      <alignment horizontal="left" wrapText="1"/>
    </xf>
    <xf numFmtId="164" fontId="22" fillId="2" borderId="4" xfId="0" applyNumberFormat="1" applyFont="1" applyFill="1" applyBorder="1" applyAlignment="1">
      <alignment horizontal="left" wrapText="1"/>
    </xf>
    <xf numFmtId="164" fontId="18" fillId="2" borderId="4" xfId="0" applyNumberFormat="1" applyFont="1" applyFill="1" applyBorder="1" applyAlignment="1">
      <alignment horizontal="left"/>
    </xf>
    <xf numFmtId="164" fontId="18" fillId="6" borderId="3" xfId="0" applyNumberFormat="1" applyFont="1" applyFill="1" applyBorder="1" applyAlignment="1">
      <alignment horizontal="left"/>
    </xf>
    <xf numFmtId="164" fontId="21" fillId="6" borderId="3" xfId="0" applyNumberFormat="1" applyFont="1" applyFill="1" applyBorder="1" applyAlignment="1">
      <alignment horizontal="center" vertical="center" wrapText="1"/>
    </xf>
    <xf numFmtId="164" fontId="21" fillId="6" borderId="4" xfId="0" applyNumberFormat="1" applyFont="1" applyFill="1" applyBorder="1" applyAlignment="1">
      <alignment horizontal="center" vertical="center" wrapText="1"/>
    </xf>
    <xf numFmtId="164" fontId="21" fillId="6" borderId="4" xfId="0" applyNumberFormat="1" applyFont="1" applyFill="1" applyBorder="1" applyAlignment="1">
      <alignment vertical="center" wrapText="1"/>
    </xf>
    <xf numFmtId="1" fontId="21" fillId="7" borderId="3" xfId="0" applyNumberFormat="1" applyFont="1" applyFill="1" applyBorder="1" applyAlignment="1">
      <alignment horizontal="left" vertical="center" wrapText="1"/>
    </xf>
    <xf numFmtId="164" fontId="21" fillId="7" borderId="3" xfId="0" applyNumberFormat="1" applyFont="1" applyFill="1" applyBorder="1" applyAlignment="1">
      <alignment horizontal="left" vertical="center" wrapText="1"/>
    </xf>
    <xf numFmtId="164" fontId="21" fillId="7" borderId="3" xfId="0" applyNumberFormat="1" applyFont="1" applyFill="1" applyBorder="1" applyAlignment="1">
      <alignment vertical="center" wrapText="1"/>
    </xf>
    <xf numFmtId="164" fontId="21" fillId="5" borderId="3" xfId="0" applyNumberFormat="1" applyFont="1" applyFill="1" applyBorder="1" applyAlignment="1">
      <alignment horizontal="left" vertical="center" wrapText="1"/>
    </xf>
    <xf numFmtId="1" fontId="22" fillId="5" borderId="3" xfId="0" applyNumberFormat="1" applyFont="1" applyFill="1" applyBorder="1" applyAlignment="1">
      <alignment horizontal="left" vertical="center" wrapText="1"/>
    </xf>
    <xf numFmtId="164" fontId="22" fillId="5" borderId="3" xfId="0" applyNumberFormat="1" applyFont="1" applyFill="1" applyBorder="1" applyAlignment="1">
      <alignment horizontal="left" vertical="center" wrapText="1"/>
    </xf>
    <xf numFmtId="164" fontId="21" fillId="5" borderId="4" xfId="0" applyNumberFormat="1" applyFont="1" applyFill="1" applyBorder="1"/>
    <xf numFmtId="164" fontId="21" fillId="5" borderId="3" xfId="0" applyNumberFormat="1" applyFont="1" applyFill="1" applyBorder="1" applyAlignment="1">
      <alignment vertical="center" wrapText="1"/>
    </xf>
    <xf numFmtId="164" fontId="22" fillId="2" borderId="3" xfId="0" quotePrefix="1" applyNumberFormat="1" applyFont="1" applyFill="1" applyBorder="1" applyAlignment="1">
      <alignment horizontal="left" vertical="center"/>
    </xf>
    <xf numFmtId="164" fontId="21" fillId="2" borderId="3" xfId="0" quotePrefix="1" applyNumberFormat="1" applyFont="1" applyFill="1" applyBorder="1" applyAlignment="1">
      <alignment horizontal="left" vertical="center"/>
    </xf>
    <xf numFmtId="164" fontId="22" fillId="2" borderId="4" xfId="0" applyNumberFormat="1" applyFont="1" applyFill="1" applyBorder="1"/>
    <xf numFmtId="164" fontId="22" fillId="2" borderId="3" xfId="0" applyNumberFormat="1" applyFont="1" applyFill="1" applyBorder="1"/>
    <xf numFmtId="164" fontId="22" fillId="5" borderId="3" xfId="0" quotePrefix="1" applyNumberFormat="1" applyFont="1" applyFill="1" applyBorder="1" applyAlignment="1">
      <alignment horizontal="left" vertical="center"/>
    </xf>
    <xf numFmtId="1" fontId="22" fillId="5" borderId="3" xfId="0" quotePrefix="1" applyNumberFormat="1" applyFont="1" applyFill="1" applyBorder="1" applyAlignment="1">
      <alignment horizontal="left" vertical="center"/>
    </xf>
    <xf numFmtId="164" fontId="21" fillId="5" borderId="3" xfId="0" quotePrefix="1" applyNumberFormat="1" applyFont="1" applyFill="1" applyBorder="1" applyAlignment="1">
      <alignment horizontal="left" vertical="center"/>
    </xf>
    <xf numFmtId="164" fontId="21" fillId="2" borderId="3" xfId="0" applyNumberFormat="1" applyFont="1" applyFill="1" applyBorder="1" applyAlignment="1">
      <alignment horizontal="left" vertical="center" wrapText="1"/>
    </xf>
    <xf numFmtId="164" fontId="22" fillId="2" borderId="3" xfId="0" applyNumberFormat="1" applyFont="1" applyFill="1" applyBorder="1" applyAlignment="1">
      <alignment horizontal="left" vertical="center" wrapText="1"/>
    </xf>
    <xf numFmtId="164" fontId="18" fillId="2" borderId="3" xfId="0" applyNumberFormat="1" applyFont="1" applyFill="1" applyBorder="1" applyAlignment="1">
      <alignment horizontal="left" vertical="center" wrapText="1"/>
    </xf>
    <xf numFmtId="164" fontId="26" fillId="5" borderId="3" xfId="0" quotePrefix="1" applyNumberFormat="1" applyFont="1" applyFill="1" applyBorder="1" applyAlignment="1">
      <alignment horizontal="left" vertical="center"/>
    </xf>
    <xf numFmtId="164" fontId="22" fillId="5" borderId="3" xfId="0" quotePrefix="1" applyNumberFormat="1" applyFont="1" applyFill="1" applyBorder="1" applyAlignment="1">
      <alignment horizontal="left" vertical="center" wrapText="1"/>
    </xf>
    <xf numFmtId="164" fontId="21" fillId="10" borderId="3" xfId="0" applyNumberFormat="1" applyFont="1" applyFill="1" applyBorder="1" applyAlignment="1">
      <alignment horizontal="left" vertical="center" wrapText="1"/>
    </xf>
    <xf numFmtId="1" fontId="21" fillId="10" borderId="3" xfId="0" applyNumberFormat="1" applyFont="1" applyFill="1" applyBorder="1" applyAlignment="1">
      <alignment horizontal="left" vertical="center" wrapText="1"/>
    </xf>
    <xf numFmtId="164" fontId="21" fillId="10" borderId="3" xfId="0" quotePrefix="1" applyNumberFormat="1" applyFont="1" applyFill="1" applyBorder="1" applyAlignment="1">
      <alignment horizontal="left" vertical="center"/>
    </xf>
    <xf numFmtId="164" fontId="21" fillId="10" borderId="3" xfId="0" quotePrefix="1" applyNumberFormat="1" applyFont="1" applyFill="1" applyBorder="1" applyAlignment="1">
      <alignment horizontal="left" vertical="center" wrapText="1"/>
    </xf>
    <xf numFmtId="164" fontId="21" fillId="10" borderId="3" xfId="0" applyNumberFormat="1" applyFont="1" applyFill="1" applyBorder="1"/>
    <xf numFmtId="164" fontId="18" fillId="2" borderId="3" xfId="0" quotePrefix="1" applyNumberFormat="1" applyFont="1" applyFill="1" applyBorder="1" applyAlignment="1">
      <alignment horizontal="left" vertical="center"/>
    </xf>
    <xf numFmtId="164" fontId="22" fillId="2" borderId="3" xfId="0" quotePrefix="1" applyNumberFormat="1" applyFont="1" applyFill="1" applyBorder="1" applyAlignment="1">
      <alignment horizontal="left"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vertical="center" wrapText="1"/>
    </xf>
    <xf numFmtId="164" fontId="22" fillId="7" borderId="3" xfId="0" applyNumberFormat="1" applyFont="1" applyFill="1" applyBorder="1" applyAlignment="1">
      <alignment horizontal="left" vertical="center" wrapText="1"/>
    </xf>
    <xf numFmtId="164" fontId="22" fillId="7" borderId="4" xfId="0" applyNumberFormat="1" applyFont="1" applyFill="1" applyBorder="1"/>
    <xf numFmtId="164" fontId="18" fillId="5" borderId="3" xfId="0" applyNumberFormat="1" applyFont="1" applyFill="1" applyBorder="1" applyAlignment="1">
      <alignment vertical="center" wrapText="1"/>
    </xf>
    <xf numFmtId="164" fontId="21" fillId="5" borderId="3" xfId="0" quotePrefix="1" applyNumberFormat="1" applyFont="1" applyFill="1" applyBorder="1" applyAlignment="1">
      <alignment vertical="center"/>
    </xf>
    <xf numFmtId="1" fontId="21" fillId="7" borderId="3" xfId="0" applyNumberFormat="1" applyFont="1" applyFill="1" applyBorder="1" applyAlignment="1">
      <alignment horizontal="left" vertical="center"/>
    </xf>
    <xf numFmtId="164" fontId="21" fillId="7" borderId="3" xfId="0" applyNumberFormat="1" applyFont="1" applyFill="1" applyBorder="1" applyAlignment="1">
      <alignment horizontal="left" vertical="center"/>
    </xf>
    <xf numFmtId="164" fontId="21" fillId="7" borderId="4" xfId="0" applyNumberFormat="1" applyFont="1" applyFill="1" applyBorder="1"/>
    <xf numFmtId="164" fontId="21" fillId="7" borderId="3" xfId="0" applyNumberFormat="1" applyFont="1" applyFill="1" applyBorder="1" applyAlignment="1">
      <alignment vertical="center"/>
    </xf>
    <xf numFmtId="164" fontId="22" fillId="5" borderId="3" xfId="0" applyNumberFormat="1" applyFont="1" applyFill="1" applyBorder="1" applyAlignment="1">
      <alignment vertical="center" wrapText="1"/>
    </xf>
    <xf numFmtId="164" fontId="21" fillId="2" borderId="3" xfId="0" applyNumberFormat="1" applyFont="1" applyFill="1" applyBorder="1" applyAlignment="1">
      <alignment vertical="center" wrapText="1"/>
    </xf>
    <xf numFmtId="164" fontId="26" fillId="2" borderId="3" xfId="0" quotePrefix="1" applyNumberFormat="1" applyFont="1" applyFill="1" applyBorder="1" applyAlignment="1">
      <alignment horizontal="left" vertical="center"/>
    </xf>
    <xf numFmtId="164" fontId="20" fillId="2" borderId="4" xfId="0" applyNumberFormat="1" applyFont="1" applyFill="1" applyBorder="1" applyAlignment="1">
      <alignment horizontal="left" vertical="center" wrapText="1"/>
    </xf>
    <xf numFmtId="164" fontId="20" fillId="2" borderId="3" xfId="0" applyNumberFormat="1" applyFont="1" applyFill="1" applyBorder="1"/>
    <xf numFmtId="164" fontId="27" fillId="6" borderId="3" xfId="0" applyNumberFormat="1" applyFont="1" applyFill="1" applyBorder="1" applyAlignment="1">
      <alignment horizontal="center" vertical="center" wrapText="1"/>
    </xf>
    <xf numFmtId="164" fontId="27" fillId="6" borderId="4" xfId="0" applyNumberFormat="1" applyFont="1" applyFill="1" applyBorder="1" applyAlignment="1">
      <alignment horizontal="center" vertical="center" wrapText="1"/>
    </xf>
    <xf numFmtId="0" fontId="28" fillId="0" borderId="0" xfId="0" applyFont="1"/>
    <xf numFmtId="164" fontId="22" fillId="2" borderId="0" xfId="0" applyNumberFormat="1" applyFont="1" applyFill="1" applyAlignment="1">
      <alignment horizontal="left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164" fontId="21" fillId="7" borderId="4" xfId="0" applyNumberFormat="1" applyFont="1" applyFill="1" applyBorder="1" applyAlignment="1">
      <alignment horizontal="left" vertical="center" wrapText="1"/>
    </xf>
    <xf numFmtId="164" fontId="22" fillId="2" borderId="4" xfId="0" applyNumberFormat="1" applyFont="1" applyFill="1" applyBorder="1" applyAlignment="1">
      <alignment horizontal="left" vertical="center" wrapText="1"/>
    </xf>
    <xf numFmtId="164" fontId="21" fillId="5" borderId="4" xfId="0" quotePrefix="1" applyNumberFormat="1" applyFont="1" applyFill="1" applyBorder="1" applyAlignment="1">
      <alignment horizontal="left" vertical="center"/>
    </xf>
    <xf numFmtId="164" fontId="21" fillId="5" borderId="4" xfId="0" applyNumberFormat="1" applyFont="1" applyFill="1" applyBorder="1" applyAlignment="1">
      <alignment horizontal="left" vertical="center" wrapText="1"/>
    </xf>
    <xf numFmtId="164" fontId="22" fillId="2" borderId="4" xfId="0" quotePrefix="1" applyNumberFormat="1" applyFont="1" applyFill="1" applyBorder="1" applyAlignment="1">
      <alignment horizontal="left" vertical="center"/>
    </xf>
    <xf numFmtId="164" fontId="21" fillId="5" borderId="4" xfId="0" quotePrefix="1" applyNumberFormat="1" applyFont="1" applyFill="1" applyBorder="1" applyAlignment="1">
      <alignment horizontal="left" vertical="center" wrapText="1"/>
    </xf>
    <xf numFmtId="0" fontId="29" fillId="0" borderId="0" xfId="0" applyFont="1"/>
    <xf numFmtId="0" fontId="24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0" fontId="6" fillId="10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10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164" fontId="21" fillId="0" borderId="0" xfId="0" applyNumberFormat="1" applyFont="1" applyAlignment="1">
      <alignment horizontal="center" vertical="center" wrapText="1"/>
    </xf>
    <xf numFmtId="164" fontId="23" fillId="0" borderId="0" xfId="0" applyNumberFormat="1" applyFont="1" applyAlignment="1">
      <alignment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25" fillId="8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8" borderId="2" xfId="0" applyFont="1" applyFill="1" applyBorder="1" applyAlignment="1">
      <alignment horizontal="left" vertical="center" wrapText="1"/>
    </xf>
    <xf numFmtId="0" fontId="23" fillId="8" borderId="2" xfId="0" applyFont="1" applyFill="1" applyBorder="1" applyAlignment="1">
      <alignment horizontal="left" vertical="center" wrapText="1"/>
    </xf>
    <xf numFmtId="0" fontId="23" fillId="8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11" fillId="8" borderId="2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9" borderId="2" xfId="0" applyFont="1" applyFill="1" applyBorder="1" applyAlignment="1">
      <alignment horizontal="left" vertical="center" wrapText="1"/>
    </xf>
    <xf numFmtId="0" fontId="11" fillId="9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opLeftCell="A7" workbookViewId="0">
      <selection activeCell="H30" sqref="H30"/>
    </sheetView>
  </sheetViews>
  <sheetFormatPr defaultRowHeight="15" x14ac:dyDescent="0.25"/>
  <cols>
    <col min="5" max="5" width="10.5703125" customWidth="1"/>
    <col min="6" max="6" width="17.140625" customWidth="1"/>
    <col min="7" max="8" width="17.5703125" customWidth="1"/>
    <col min="9" max="9" width="15.42578125" customWidth="1"/>
    <col min="10" max="10" width="21.5703125" customWidth="1"/>
  </cols>
  <sheetData>
    <row r="1" spans="1:10" ht="49.5" customHeight="1" x14ac:dyDescent="0.25">
      <c r="A1" s="181" t="s">
        <v>231</v>
      </c>
      <c r="B1" s="181"/>
      <c r="C1" s="181"/>
      <c r="D1" s="181"/>
      <c r="E1" s="181"/>
      <c r="F1" s="181"/>
      <c r="G1" s="181"/>
      <c r="H1" s="181"/>
      <c r="I1" s="181"/>
      <c r="J1" s="30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81" t="s">
        <v>24</v>
      </c>
      <c r="B3" s="181"/>
      <c r="C3" s="181"/>
      <c r="D3" s="181"/>
      <c r="E3" s="181"/>
      <c r="F3" s="181"/>
      <c r="G3" s="181"/>
      <c r="H3" s="181"/>
      <c r="I3" s="211"/>
      <c r="J3" s="58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81" t="s">
        <v>29</v>
      </c>
      <c r="B5" s="182"/>
      <c r="C5" s="182"/>
      <c r="D5" s="182"/>
      <c r="E5" s="182"/>
      <c r="F5" s="182"/>
      <c r="G5" s="182"/>
      <c r="H5" s="182"/>
      <c r="I5" s="182"/>
      <c r="J5" s="31"/>
    </row>
    <row r="6" spans="1:10" ht="18" x14ac:dyDescent="0.25">
      <c r="A6" s="1"/>
      <c r="B6" s="2"/>
      <c r="C6" s="2"/>
      <c r="D6" s="2"/>
      <c r="E6" s="2"/>
      <c r="F6" s="6"/>
      <c r="G6" s="6"/>
      <c r="H6" s="6"/>
      <c r="I6" s="6"/>
      <c r="J6" s="34"/>
    </row>
    <row r="7" spans="1:10" ht="25.5" x14ac:dyDescent="0.25">
      <c r="A7" s="16"/>
      <c r="B7" s="17"/>
      <c r="C7" s="17"/>
      <c r="D7" s="18"/>
      <c r="E7" s="19"/>
      <c r="F7" s="3" t="s">
        <v>210</v>
      </c>
      <c r="G7" s="3" t="s">
        <v>31</v>
      </c>
      <c r="H7" s="3" t="s">
        <v>188</v>
      </c>
      <c r="I7" s="3" t="s">
        <v>32</v>
      </c>
      <c r="J7" s="3" t="s">
        <v>189</v>
      </c>
    </row>
    <row r="8" spans="1:10" x14ac:dyDescent="0.25">
      <c r="A8" s="190" t="s">
        <v>0</v>
      </c>
      <c r="B8" s="184"/>
      <c r="C8" s="184"/>
      <c r="D8" s="184"/>
      <c r="E8" s="212"/>
      <c r="F8" s="42">
        <f>F9</f>
        <v>1112880.71</v>
      </c>
      <c r="G8" s="42">
        <f t="shared" ref="G8" si="0">G9+G10</f>
        <v>1070621.1069082222</v>
      </c>
      <c r="H8" s="42">
        <f t="shared" ref="H8:J8" si="1">H9+H10</f>
        <v>1252069</v>
      </c>
      <c r="I8" s="42">
        <f t="shared" si="1"/>
        <v>1250719</v>
      </c>
      <c r="J8" s="42">
        <f t="shared" si="1"/>
        <v>1250719</v>
      </c>
    </row>
    <row r="9" spans="1:10" x14ac:dyDescent="0.25">
      <c r="A9" s="199" t="s">
        <v>203</v>
      </c>
      <c r="B9" s="200"/>
      <c r="C9" s="200"/>
      <c r="D9" s="200"/>
      <c r="E9" s="209"/>
      <c r="F9" s="55">
        <v>1112880.71</v>
      </c>
      <c r="G9" s="55">
        <f>8066594.73/7.5345</f>
        <v>1070621.1069082222</v>
      </c>
      <c r="H9" s="55">
        <v>1252069</v>
      </c>
      <c r="I9" s="55">
        <v>1250719</v>
      </c>
      <c r="J9" s="55">
        <v>1250719</v>
      </c>
    </row>
    <row r="10" spans="1:10" x14ac:dyDescent="0.25">
      <c r="A10" s="208" t="s">
        <v>204</v>
      </c>
      <c r="B10" s="209"/>
      <c r="C10" s="209"/>
      <c r="D10" s="209"/>
      <c r="E10" s="209"/>
      <c r="F10" s="43">
        <v>0</v>
      </c>
      <c r="G10" s="43"/>
      <c r="H10" s="43"/>
      <c r="I10" s="43"/>
      <c r="J10" s="43"/>
    </row>
    <row r="11" spans="1:10" x14ac:dyDescent="0.25">
      <c r="A11" s="36" t="s">
        <v>2</v>
      </c>
      <c r="B11" s="59"/>
      <c r="C11" s="59"/>
      <c r="D11" s="59"/>
      <c r="E11" s="59"/>
      <c r="F11" s="42">
        <f>F12+F13</f>
        <v>1109333.5599999998</v>
      </c>
      <c r="G11" s="42">
        <f t="shared" ref="G11" si="2">G12+G13</f>
        <v>1070621.1069082222</v>
      </c>
      <c r="H11" s="42">
        <f t="shared" ref="H11:J11" si="3">H12+H13</f>
        <v>1252069</v>
      </c>
      <c r="I11" s="42">
        <f t="shared" si="3"/>
        <v>1250719</v>
      </c>
      <c r="J11" s="42">
        <f t="shared" si="3"/>
        <v>1250719</v>
      </c>
    </row>
    <row r="12" spans="1:10" x14ac:dyDescent="0.25">
      <c r="A12" s="210" t="s">
        <v>205</v>
      </c>
      <c r="B12" s="200"/>
      <c r="C12" s="200"/>
      <c r="D12" s="200"/>
      <c r="E12" s="200"/>
      <c r="F12" s="55">
        <v>1057857.6499999999</v>
      </c>
      <c r="G12" s="55">
        <f>8051794.73/7.5345</f>
        <v>1068656.8093436856</v>
      </c>
      <c r="H12" s="55">
        <v>1250219</v>
      </c>
      <c r="I12" s="55">
        <v>1250219</v>
      </c>
      <c r="J12" s="55">
        <v>1250219</v>
      </c>
    </row>
    <row r="13" spans="1:10" x14ac:dyDescent="0.25">
      <c r="A13" s="208" t="s">
        <v>206</v>
      </c>
      <c r="B13" s="209"/>
      <c r="C13" s="209"/>
      <c r="D13" s="209"/>
      <c r="E13" s="209"/>
      <c r="F13" s="55">
        <v>51475.91</v>
      </c>
      <c r="G13" s="55">
        <f>14800/7.5345</f>
        <v>1964.2975645364654</v>
      </c>
      <c r="H13" s="55">
        <v>1850</v>
      </c>
      <c r="I13" s="55">
        <v>500</v>
      </c>
      <c r="J13" s="55">
        <v>500</v>
      </c>
    </row>
    <row r="14" spans="1:10" x14ac:dyDescent="0.25">
      <c r="A14" s="183" t="s">
        <v>3</v>
      </c>
      <c r="B14" s="184"/>
      <c r="C14" s="184"/>
      <c r="D14" s="184"/>
      <c r="E14" s="184"/>
      <c r="F14" s="42">
        <f>F8-F11</f>
        <v>3547.1500000001397</v>
      </c>
      <c r="G14" s="42">
        <f t="shared" ref="G14" si="4">G8-G11</f>
        <v>0</v>
      </c>
      <c r="H14" s="42">
        <f t="shared" ref="H14:J14" si="5">H8-H11</f>
        <v>0</v>
      </c>
      <c r="I14" s="42">
        <f t="shared" si="5"/>
        <v>0</v>
      </c>
      <c r="J14" s="42">
        <f t="shared" si="5"/>
        <v>0</v>
      </c>
    </row>
    <row r="15" spans="1:10" ht="18" x14ac:dyDescent="0.25">
      <c r="A15" s="4"/>
      <c r="B15" s="14"/>
      <c r="C15" s="14"/>
      <c r="D15" s="14"/>
      <c r="E15" s="14"/>
      <c r="F15" s="14"/>
      <c r="G15" s="15"/>
      <c r="H15" s="15"/>
      <c r="I15" s="15"/>
      <c r="J15" s="15"/>
    </row>
    <row r="16" spans="1:10" ht="15.75" x14ac:dyDescent="0.25">
      <c r="A16" s="181" t="s">
        <v>30</v>
      </c>
      <c r="B16" s="182"/>
      <c r="C16" s="182"/>
      <c r="D16" s="182"/>
      <c r="E16" s="182"/>
      <c r="F16" s="182"/>
      <c r="G16" s="182"/>
      <c r="H16" s="182"/>
      <c r="I16" s="182"/>
      <c r="J16" s="31"/>
    </row>
    <row r="17" spans="1:10" ht="18" x14ac:dyDescent="0.25">
      <c r="A17" s="4"/>
      <c r="B17" s="14"/>
      <c r="C17" s="14"/>
      <c r="D17" s="14"/>
      <c r="E17" s="14"/>
      <c r="F17" s="31"/>
      <c r="G17" s="31"/>
      <c r="H17" s="31"/>
      <c r="I17" s="31"/>
      <c r="J17" s="31"/>
    </row>
    <row r="18" spans="1:10" ht="25.5" x14ac:dyDescent="0.25">
      <c r="A18" s="16"/>
      <c r="B18" s="17"/>
      <c r="C18" s="17"/>
      <c r="D18" s="18"/>
      <c r="E18" s="19"/>
      <c r="F18" s="3" t="s">
        <v>210</v>
      </c>
      <c r="G18" s="3" t="s">
        <v>31</v>
      </c>
      <c r="H18" s="3" t="s">
        <v>188</v>
      </c>
      <c r="I18" s="3" t="s">
        <v>32</v>
      </c>
      <c r="J18" s="3" t="s">
        <v>189</v>
      </c>
    </row>
    <row r="19" spans="1:10" ht="24.75" customHeight="1" x14ac:dyDescent="0.25">
      <c r="A19" s="199" t="s">
        <v>207</v>
      </c>
      <c r="B19" s="203"/>
      <c r="C19" s="203"/>
      <c r="D19" s="203"/>
      <c r="E19" s="204"/>
      <c r="F19" s="37"/>
      <c r="G19" s="37"/>
      <c r="H19" s="37"/>
      <c r="I19" s="37"/>
      <c r="J19" s="21"/>
    </row>
    <row r="20" spans="1:10" ht="27.75" customHeight="1" x14ac:dyDescent="0.25">
      <c r="A20" s="199" t="s">
        <v>208</v>
      </c>
      <c r="B20" s="200"/>
      <c r="C20" s="200"/>
      <c r="D20" s="200"/>
      <c r="E20" s="200"/>
      <c r="F20" s="37"/>
      <c r="G20" s="37"/>
      <c r="H20" s="37"/>
      <c r="I20" s="37"/>
      <c r="J20" s="21"/>
    </row>
    <row r="21" spans="1:10" x14ac:dyDescent="0.25">
      <c r="A21" s="183" t="s">
        <v>5</v>
      </c>
      <c r="B21" s="184"/>
      <c r="C21" s="184"/>
      <c r="D21" s="184"/>
      <c r="E21" s="184"/>
      <c r="F21" s="35">
        <v>0</v>
      </c>
      <c r="G21" s="35">
        <v>0</v>
      </c>
      <c r="H21" s="35">
        <v>0</v>
      </c>
      <c r="I21" s="35">
        <v>0</v>
      </c>
      <c r="J21" s="20">
        <v>0</v>
      </c>
    </row>
    <row r="22" spans="1:10" x14ac:dyDescent="0.25">
      <c r="A22" s="183" t="s">
        <v>6</v>
      </c>
      <c r="B22" s="197"/>
      <c r="C22" s="197"/>
      <c r="D22" s="197"/>
      <c r="E22" s="198"/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8" x14ac:dyDescent="0.25">
      <c r="A23" s="13"/>
      <c r="B23" s="14"/>
      <c r="C23" s="14"/>
      <c r="D23" s="14"/>
      <c r="E23" s="14"/>
      <c r="F23" s="14"/>
      <c r="G23" s="15"/>
      <c r="H23" s="15"/>
      <c r="I23" s="15"/>
      <c r="J23" s="15"/>
    </row>
    <row r="24" spans="1:10" ht="15.75" x14ac:dyDescent="0.25">
      <c r="A24" s="181" t="s">
        <v>209</v>
      </c>
      <c r="B24" s="182"/>
      <c r="C24" s="182"/>
      <c r="D24" s="182"/>
      <c r="E24" s="182"/>
      <c r="F24" s="182"/>
      <c r="G24" s="182"/>
      <c r="H24" s="182"/>
      <c r="I24" s="182"/>
      <c r="J24" s="31"/>
    </row>
    <row r="25" spans="1:10" ht="18" x14ac:dyDescent="0.25">
      <c r="A25" s="13"/>
      <c r="B25" s="14"/>
      <c r="C25" s="14"/>
      <c r="D25" s="14"/>
      <c r="E25" s="14"/>
      <c r="F25" s="14"/>
      <c r="G25" s="15"/>
      <c r="H25" s="15"/>
      <c r="I25" s="15"/>
      <c r="J25" s="15"/>
    </row>
    <row r="26" spans="1:10" ht="25.5" x14ac:dyDescent="0.25">
      <c r="A26" s="16"/>
      <c r="B26" s="17"/>
      <c r="C26" s="17"/>
      <c r="D26" s="18"/>
      <c r="E26" s="19"/>
      <c r="F26" s="3" t="s">
        <v>210</v>
      </c>
      <c r="G26" s="3" t="s">
        <v>31</v>
      </c>
      <c r="H26" s="3" t="s">
        <v>188</v>
      </c>
      <c r="I26" s="3" t="s">
        <v>32</v>
      </c>
      <c r="J26" s="3" t="s">
        <v>189</v>
      </c>
    </row>
    <row r="27" spans="1:10" ht="24.75" customHeight="1" x14ac:dyDescent="0.25">
      <c r="A27" s="205" t="s">
        <v>211</v>
      </c>
      <c r="B27" s="206"/>
      <c r="C27" s="206"/>
      <c r="D27" s="206"/>
      <c r="E27" s="207"/>
      <c r="F27" s="44">
        <v>15730.11</v>
      </c>
      <c r="G27" s="44">
        <v>1327.23</v>
      </c>
      <c r="H27" s="44">
        <v>1350</v>
      </c>
      <c r="I27" s="44">
        <v>0</v>
      </c>
      <c r="J27" s="44">
        <v>0</v>
      </c>
    </row>
    <row r="28" spans="1:10" ht="30" customHeight="1" x14ac:dyDescent="0.25">
      <c r="A28" s="187" t="s">
        <v>212</v>
      </c>
      <c r="B28" s="188"/>
      <c r="C28" s="188"/>
      <c r="D28" s="188"/>
      <c r="E28" s="189"/>
      <c r="F28" s="45">
        <v>0</v>
      </c>
      <c r="G28" s="45">
        <v>0</v>
      </c>
      <c r="H28" s="45">
        <v>0</v>
      </c>
      <c r="I28" s="45">
        <v>0</v>
      </c>
      <c r="J28" s="45">
        <v>0</v>
      </c>
    </row>
    <row r="29" spans="1:10" ht="55.5" customHeight="1" x14ac:dyDescent="0.25">
      <c r="A29" s="190" t="s">
        <v>213</v>
      </c>
      <c r="B29" s="191"/>
      <c r="C29" s="191"/>
      <c r="D29" s="191"/>
      <c r="E29" s="192"/>
      <c r="F29" s="42">
        <v>19277.259999999998</v>
      </c>
      <c r="G29" s="42">
        <v>1327.23</v>
      </c>
      <c r="H29" s="180">
        <v>0</v>
      </c>
      <c r="I29" s="45">
        <v>0</v>
      </c>
      <c r="J29" s="45">
        <v>0</v>
      </c>
    </row>
    <row r="30" spans="1:10" ht="25.5" customHeight="1" x14ac:dyDescent="0.25">
      <c r="A30" s="10"/>
      <c r="B30" s="11"/>
      <c r="C30" s="11"/>
      <c r="D30" s="11"/>
      <c r="E30" s="11"/>
      <c r="F30" s="38"/>
      <c r="G30" s="38"/>
      <c r="H30" s="38"/>
      <c r="I30" s="38"/>
      <c r="J30" s="12"/>
    </row>
    <row r="33" spans="1:10" ht="18" customHeight="1" x14ac:dyDescent="0.25">
      <c r="A33" s="196" t="s">
        <v>214</v>
      </c>
      <c r="B33" s="196"/>
      <c r="C33" s="196"/>
      <c r="D33" s="196"/>
      <c r="E33" s="196"/>
      <c r="F33" s="196"/>
      <c r="G33" s="196"/>
      <c r="H33" s="196"/>
      <c r="I33" s="196"/>
      <c r="J33" s="196"/>
    </row>
    <row r="35" spans="1:10" ht="25.5" customHeight="1" x14ac:dyDescent="0.25">
      <c r="A35" s="150"/>
      <c r="B35" s="151"/>
      <c r="C35" s="151"/>
      <c r="D35" s="152"/>
      <c r="E35" s="153"/>
      <c r="F35" s="154" t="s">
        <v>210</v>
      </c>
      <c r="G35" s="3" t="s">
        <v>31</v>
      </c>
      <c r="H35" s="154" t="s">
        <v>188</v>
      </c>
      <c r="I35" s="3" t="s">
        <v>32</v>
      </c>
      <c r="J35" s="3" t="s">
        <v>189</v>
      </c>
    </row>
    <row r="36" spans="1:10" ht="27" customHeight="1" x14ac:dyDescent="0.25">
      <c r="A36" s="193" t="s">
        <v>211</v>
      </c>
      <c r="B36" s="194"/>
      <c r="C36" s="194"/>
      <c r="D36" s="194"/>
      <c r="E36" s="195"/>
      <c r="F36" s="155">
        <v>0</v>
      </c>
      <c r="G36" s="155">
        <f>F39</f>
        <v>0</v>
      </c>
      <c r="H36" s="155">
        <f>G39</f>
        <v>0</v>
      </c>
      <c r="I36" s="155">
        <f>H39</f>
        <v>0</v>
      </c>
      <c r="J36" s="156">
        <f>I39</f>
        <v>0</v>
      </c>
    </row>
    <row r="37" spans="1:10" ht="24.75" customHeight="1" x14ac:dyDescent="0.25">
      <c r="A37" s="193" t="s">
        <v>4</v>
      </c>
      <c r="B37" s="194"/>
      <c r="C37" s="194"/>
      <c r="D37" s="194"/>
      <c r="E37" s="195"/>
      <c r="F37" s="155">
        <v>0</v>
      </c>
      <c r="G37" s="155">
        <v>0</v>
      </c>
      <c r="H37" s="155">
        <v>0</v>
      </c>
      <c r="I37" s="155">
        <v>0</v>
      </c>
      <c r="J37" s="156">
        <v>0</v>
      </c>
    </row>
    <row r="38" spans="1:10" ht="20.25" customHeight="1" x14ac:dyDescent="0.25">
      <c r="A38" s="193" t="s">
        <v>215</v>
      </c>
      <c r="B38" s="201"/>
      <c r="C38" s="201"/>
      <c r="D38" s="201"/>
      <c r="E38" s="202"/>
      <c r="F38" s="155">
        <v>0</v>
      </c>
      <c r="G38" s="155">
        <v>0</v>
      </c>
      <c r="H38" s="155">
        <v>0</v>
      </c>
      <c r="I38" s="155">
        <v>0</v>
      </c>
      <c r="J38" s="156">
        <v>0</v>
      </c>
    </row>
    <row r="39" spans="1:10" ht="28.5" customHeight="1" x14ac:dyDescent="0.25">
      <c r="A39" s="183" t="s">
        <v>212</v>
      </c>
      <c r="B39" s="184"/>
      <c r="C39" s="184"/>
      <c r="D39" s="184"/>
      <c r="E39" s="184"/>
      <c r="F39" s="157">
        <f>F36-F37+F38</f>
        <v>0</v>
      </c>
      <c r="G39" s="157">
        <f t="shared" ref="G39:J39" si="6">G36-G37+G38</f>
        <v>0</v>
      </c>
      <c r="H39" s="157">
        <f t="shared" si="6"/>
        <v>0</v>
      </c>
      <c r="I39" s="157">
        <f t="shared" si="6"/>
        <v>0</v>
      </c>
      <c r="J39" s="158">
        <f t="shared" si="6"/>
        <v>0</v>
      </c>
    </row>
    <row r="41" spans="1:10" ht="25.5" customHeight="1" x14ac:dyDescent="0.25">
      <c r="A41" s="185" t="s">
        <v>216</v>
      </c>
      <c r="B41" s="186"/>
      <c r="C41" s="186"/>
      <c r="D41" s="186"/>
      <c r="E41" s="186"/>
      <c r="F41" s="186"/>
      <c r="G41" s="186"/>
      <c r="H41" s="186"/>
      <c r="I41" s="186"/>
      <c r="J41" s="186"/>
    </row>
  </sheetData>
  <mergeCells count="24">
    <mergeCell ref="A10:E10"/>
    <mergeCell ref="A12:E12"/>
    <mergeCell ref="A13:E13"/>
    <mergeCell ref="A14:E14"/>
    <mergeCell ref="A1:I1"/>
    <mergeCell ref="A3:I3"/>
    <mergeCell ref="A5:I5"/>
    <mergeCell ref="A8:E8"/>
    <mergeCell ref="A9:E9"/>
    <mergeCell ref="A16:I16"/>
    <mergeCell ref="A39:E39"/>
    <mergeCell ref="A41:J41"/>
    <mergeCell ref="A28:E28"/>
    <mergeCell ref="A29:E29"/>
    <mergeCell ref="A36:E36"/>
    <mergeCell ref="A37:E37"/>
    <mergeCell ref="A33:J33"/>
    <mergeCell ref="A22:E22"/>
    <mergeCell ref="A20:E20"/>
    <mergeCell ref="A38:E38"/>
    <mergeCell ref="A19:E19"/>
    <mergeCell ref="A21:E21"/>
    <mergeCell ref="A24:I24"/>
    <mergeCell ref="A27:E27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84"/>
  <sheetViews>
    <sheetView topLeftCell="A19" workbookViewId="0">
      <selection activeCell="E18" sqref="E18"/>
    </sheetView>
  </sheetViews>
  <sheetFormatPr defaultRowHeight="15" x14ac:dyDescent="0.25"/>
  <cols>
    <col min="1" max="1" width="6.7109375" customWidth="1"/>
    <col min="2" max="2" width="7" customWidth="1"/>
    <col min="3" max="3" width="4.85546875" customWidth="1"/>
    <col min="4" max="4" width="37" customWidth="1"/>
    <col min="5" max="5" width="17.5703125" customWidth="1"/>
    <col min="6" max="6" width="16.85546875" customWidth="1"/>
    <col min="7" max="7" width="17.7109375" customWidth="1"/>
    <col min="8" max="8" width="17.42578125" customWidth="1"/>
    <col min="9" max="9" width="18.140625" customWidth="1"/>
    <col min="11" max="11" width="11.42578125" bestFit="1" customWidth="1"/>
    <col min="12" max="12" width="11.7109375" bestFit="1" customWidth="1"/>
  </cols>
  <sheetData>
    <row r="1" spans="1:9" ht="42" customHeight="1" x14ac:dyDescent="0.25">
      <c r="A1" s="181" t="s">
        <v>232</v>
      </c>
      <c r="B1" s="181"/>
      <c r="C1" s="181"/>
      <c r="D1" s="181"/>
      <c r="E1" s="181"/>
      <c r="F1" s="181"/>
      <c r="G1" s="181"/>
      <c r="H1" s="181"/>
      <c r="I1" s="181"/>
    </row>
    <row r="2" spans="1:9" ht="12.75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181" t="s">
        <v>24</v>
      </c>
      <c r="B3" s="181"/>
      <c r="C3" s="181"/>
      <c r="D3" s="181"/>
      <c r="E3" s="181"/>
      <c r="F3" s="181"/>
      <c r="G3" s="181"/>
      <c r="H3" s="211"/>
      <c r="I3" s="211"/>
    </row>
    <row r="4" spans="1:9" ht="18" customHeight="1" x14ac:dyDescent="0.25">
      <c r="A4" s="181" t="s">
        <v>8</v>
      </c>
      <c r="B4" s="182"/>
      <c r="C4" s="182"/>
      <c r="D4" s="182"/>
      <c r="E4" s="182"/>
      <c r="F4" s="182"/>
      <c r="G4" s="182"/>
      <c r="H4" s="182"/>
      <c r="I4" s="182"/>
    </row>
    <row r="5" spans="1:9" ht="12" customHeight="1" x14ac:dyDescent="0.25">
      <c r="A5" s="4"/>
      <c r="B5" s="4"/>
      <c r="C5" s="4"/>
      <c r="D5" s="4"/>
      <c r="E5" s="4"/>
      <c r="F5" s="4"/>
      <c r="G5" s="4"/>
      <c r="H5" s="5"/>
      <c r="I5" s="5"/>
    </row>
    <row r="6" spans="1:9" ht="15.75" x14ac:dyDescent="0.25">
      <c r="A6" s="181" t="s">
        <v>1</v>
      </c>
      <c r="B6" s="213"/>
      <c r="C6" s="213"/>
      <c r="D6" s="213"/>
      <c r="E6" s="213"/>
      <c r="F6" s="213"/>
      <c r="G6" s="213"/>
      <c r="H6" s="213"/>
      <c r="I6" s="213"/>
    </row>
    <row r="7" spans="1:9" ht="18" x14ac:dyDescent="0.25">
      <c r="A7" s="47"/>
      <c r="B7" s="47"/>
      <c r="C7" s="47"/>
      <c r="D7" s="47"/>
      <c r="E7" s="54"/>
      <c r="F7" s="54"/>
      <c r="G7" s="54"/>
      <c r="H7" s="54"/>
      <c r="I7" s="54"/>
    </row>
    <row r="8" spans="1:9" ht="33.75" x14ac:dyDescent="0.25">
      <c r="A8" s="146" t="s">
        <v>9</v>
      </c>
      <c r="B8" s="147" t="s">
        <v>10</v>
      </c>
      <c r="C8" s="147" t="s">
        <v>11</v>
      </c>
      <c r="D8" s="102" t="s">
        <v>7</v>
      </c>
      <c r="E8" s="102" t="s">
        <v>198</v>
      </c>
      <c r="F8" s="101" t="s">
        <v>31</v>
      </c>
      <c r="G8" s="101" t="s">
        <v>188</v>
      </c>
      <c r="H8" s="101" t="s">
        <v>32</v>
      </c>
      <c r="I8" s="101" t="s">
        <v>189</v>
      </c>
    </row>
    <row r="9" spans="1:9" ht="15.75" customHeight="1" x14ac:dyDescent="0.25">
      <c r="A9" s="101"/>
      <c r="B9" s="102"/>
      <c r="C9" s="102"/>
      <c r="D9" s="102" t="s">
        <v>120</v>
      </c>
      <c r="E9" s="102">
        <f>E10</f>
        <v>1112880.7100000002</v>
      </c>
      <c r="F9" s="103">
        <f>F10+F27</f>
        <v>1070621.1068962771</v>
      </c>
      <c r="G9" s="103">
        <f>G10+G27</f>
        <v>1252069</v>
      </c>
      <c r="H9" s="103">
        <f>H10+H27</f>
        <v>1250719</v>
      </c>
      <c r="I9" s="103">
        <f>I10+I27</f>
        <v>1250719</v>
      </c>
    </row>
    <row r="10" spans="1:9" x14ac:dyDescent="0.25">
      <c r="A10" s="104">
        <v>6</v>
      </c>
      <c r="B10" s="105"/>
      <c r="C10" s="105"/>
      <c r="D10" s="105" t="s">
        <v>12</v>
      </c>
      <c r="E10" s="159">
        <f>E11+E15+E18+E20+E23+E27</f>
        <v>1112880.7100000002</v>
      </c>
      <c r="F10" s="106">
        <f>F11+F15+F18+F20+F23</f>
        <v>1069293.8768962771</v>
      </c>
      <c r="G10" s="106">
        <f>G11+G15+G18+G20+G23</f>
        <v>1250719</v>
      </c>
      <c r="H10" s="106">
        <f>H11+H15+H18+H20+H23</f>
        <v>1250719</v>
      </c>
      <c r="I10" s="106">
        <f>I11+I15+I18+I20+I23</f>
        <v>1250719</v>
      </c>
    </row>
    <row r="11" spans="1:9" ht="28.5" x14ac:dyDescent="0.25">
      <c r="A11" s="107"/>
      <c r="B11" s="108">
        <v>63</v>
      </c>
      <c r="C11" s="107"/>
      <c r="D11" s="109" t="s">
        <v>33</v>
      </c>
      <c r="E11" s="162">
        <f>E12+E13+E14</f>
        <v>936684.10000000009</v>
      </c>
      <c r="F11" s="111">
        <f>F12+F13+F14</f>
        <v>964032.09840268106</v>
      </c>
      <c r="G11" s="111">
        <f>G12+G13+G14</f>
        <v>1132435</v>
      </c>
      <c r="H11" s="111">
        <f>H12+H13+H14</f>
        <v>1132435</v>
      </c>
      <c r="I11" s="111">
        <f>I12+I13+I14</f>
        <v>1132435</v>
      </c>
    </row>
    <row r="12" spans="1:9" ht="22.9" customHeight="1" x14ac:dyDescent="0.25">
      <c r="A12" s="112"/>
      <c r="B12" s="112"/>
      <c r="C12" s="113" t="s">
        <v>168</v>
      </c>
      <c r="D12" s="113" t="s">
        <v>176</v>
      </c>
      <c r="E12" s="163">
        <v>894149.65</v>
      </c>
      <c r="F12" s="115">
        <v>912535.64</v>
      </c>
      <c r="G12" s="115">
        <v>1111035</v>
      </c>
      <c r="H12" s="115">
        <v>1111035</v>
      </c>
      <c r="I12" s="115">
        <v>1111035</v>
      </c>
    </row>
    <row r="13" spans="1:9" ht="22.9" customHeight="1" x14ac:dyDescent="0.25">
      <c r="A13" s="112"/>
      <c r="B13" s="112"/>
      <c r="C13" s="113" t="s">
        <v>168</v>
      </c>
      <c r="D13" s="113" t="s">
        <v>175</v>
      </c>
      <c r="E13" s="163">
        <v>13775.9</v>
      </c>
      <c r="F13" s="115">
        <v>19908.43</v>
      </c>
      <c r="G13" s="115">
        <v>16400</v>
      </c>
      <c r="H13" s="115">
        <v>16400</v>
      </c>
      <c r="I13" s="115">
        <v>16400</v>
      </c>
    </row>
    <row r="14" spans="1:9" ht="21" customHeight="1" x14ac:dyDescent="0.25">
      <c r="A14" s="112"/>
      <c r="B14" s="112"/>
      <c r="C14" s="113" t="s">
        <v>169</v>
      </c>
      <c r="D14" s="113" t="s">
        <v>177</v>
      </c>
      <c r="E14" s="163">
        <v>28758.55</v>
      </c>
      <c r="F14" s="115">
        <f>238000/7.5345</f>
        <v>31588.028402681</v>
      </c>
      <c r="G14" s="115">
        <v>5000</v>
      </c>
      <c r="H14" s="115">
        <v>5000</v>
      </c>
      <c r="I14" s="115">
        <v>5000</v>
      </c>
    </row>
    <row r="15" spans="1:9" x14ac:dyDescent="0.25">
      <c r="A15" s="116"/>
      <c r="B15" s="117">
        <v>64</v>
      </c>
      <c r="C15" s="118"/>
      <c r="D15" s="116" t="s">
        <v>170</v>
      </c>
      <c r="E15" s="161">
        <f>E16+E17</f>
        <v>0.25</v>
      </c>
      <c r="F15" s="111">
        <f t="shared" ref="F15:I15" si="0">F16+F17</f>
        <v>1.3272280841462605</v>
      </c>
      <c r="G15" s="111">
        <f t="shared" si="0"/>
        <v>1</v>
      </c>
      <c r="H15" s="111">
        <f t="shared" si="0"/>
        <v>1</v>
      </c>
      <c r="I15" s="111">
        <f t="shared" si="0"/>
        <v>1</v>
      </c>
    </row>
    <row r="16" spans="1:9" ht="30" x14ac:dyDescent="0.25">
      <c r="A16" s="119"/>
      <c r="B16" s="120"/>
      <c r="C16" s="121" t="s">
        <v>161</v>
      </c>
      <c r="D16" s="113" t="s">
        <v>78</v>
      </c>
      <c r="E16" s="163">
        <v>0</v>
      </c>
      <c r="F16" s="114">
        <f t="shared" ref="F16" si="1">10/7.5345</f>
        <v>1.3272280841462605</v>
      </c>
      <c r="G16" s="114">
        <v>1</v>
      </c>
      <c r="H16" s="114">
        <v>1</v>
      </c>
      <c r="I16" s="114">
        <v>1</v>
      </c>
    </row>
    <row r="17" spans="1:9" x14ac:dyDescent="0.25">
      <c r="A17" s="112"/>
      <c r="B17" s="113"/>
      <c r="C17" s="113" t="s">
        <v>172</v>
      </c>
      <c r="D17" s="113" t="s">
        <v>78</v>
      </c>
      <c r="E17" s="163">
        <v>0.25</v>
      </c>
      <c r="F17" s="114">
        <v>0</v>
      </c>
      <c r="G17" s="114">
        <v>0</v>
      </c>
      <c r="H17" s="114">
        <v>0</v>
      </c>
      <c r="I17" s="114">
        <v>0</v>
      </c>
    </row>
    <row r="18" spans="1:9" ht="42.75" x14ac:dyDescent="0.25">
      <c r="A18" s="116"/>
      <c r="B18" s="117">
        <v>65</v>
      </c>
      <c r="C18" s="122"/>
      <c r="D18" s="123" t="s">
        <v>171</v>
      </c>
      <c r="E18" s="164">
        <f>E19</f>
        <v>4409.55</v>
      </c>
      <c r="F18" s="111">
        <f t="shared" ref="F18:I18" si="2">F19</f>
        <v>3981.7</v>
      </c>
      <c r="G18" s="111">
        <f t="shared" si="2"/>
        <v>6500</v>
      </c>
      <c r="H18" s="111">
        <f t="shared" si="2"/>
        <v>6500</v>
      </c>
      <c r="I18" s="111">
        <f t="shared" si="2"/>
        <v>6500</v>
      </c>
    </row>
    <row r="19" spans="1:9" x14ac:dyDescent="0.25">
      <c r="A19" s="112"/>
      <c r="B19" s="112"/>
      <c r="C19" s="113" t="s">
        <v>172</v>
      </c>
      <c r="D19" s="113" t="s">
        <v>95</v>
      </c>
      <c r="E19" s="163">
        <v>4409.55</v>
      </c>
      <c r="F19" s="115">
        <v>3981.7</v>
      </c>
      <c r="G19" s="115">
        <v>6500</v>
      </c>
      <c r="H19" s="115">
        <v>6500</v>
      </c>
      <c r="I19" s="115">
        <v>6500</v>
      </c>
    </row>
    <row r="20" spans="1:9" ht="42.75" x14ac:dyDescent="0.25">
      <c r="A20" s="116"/>
      <c r="B20" s="117">
        <v>66</v>
      </c>
      <c r="C20" s="118"/>
      <c r="D20" s="123" t="s">
        <v>173</v>
      </c>
      <c r="E20" s="164">
        <f>E21+E22</f>
        <v>3955.14</v>
      </c>
      <c r="F20" s="111">
        <f t="shared" ref="F20:I20" si="3">F21+F22</f>
        <v>3556.9712655119779</v>
      </c>
      <c r="G20" s="111">
        <f t="shared" si="3"/>
        <v>3800</v>
      </c>
      <c r="H20" s="111">
        <f t="shared" si="3"/>
        <v>3800</v>
      </c>
      <c r="I20" s="111">
        <f t="shared" si="3"/>
        <v>3800</v>
      </c>
    </row>
    <row r="21" spans="1:9" x14ac:dyDescent="0.25">
      <c r="A21" s="112"/>
      <c r="B21" s="112"/>
      <c r="C21" s="113" t="s">
        <v>161</v>
      </c>
      <c r="D21" s="113" t="s">
        <v>78</v>
      </c>
      <c r="E21" s="163">
        <v>2627.91</v>
      </c>
      <c r="F21" s="115">
        <f>20800/7.5345</f>
        <v>2760.6344150242217</v>
      </c>
      <c r="G21" s="115">
        <v>2500</v>
      </c>
      <c r="H21" s="115">
        <v>2500</v>
      </c>
      <c r="I21" s="115">
        <v>2500</v>
      </c>
    </row>
    <row r="22" spans="1:9" x14ac:dyDescent="0.25">
      <c r="A22" s="112"/>
      <c r="B22" s="112"/>
      <c r="C22" s="113" t="s">
        <v>162</v>
      </c>
      <c r="D22" s="113" t="s">
        <v>90</v>
      </c>
      <c r="E22" s="163">
        <v>1327.23</v>
      </c>
      <c r="F22" s="115">
        <f>6000/7.5345</f>
        <v>796.33685048775624</v>
      </c>
      <c r="G22" s="115">
        <v>1300</v>
      </c>
      <c r="H22" s="115">
        <v>1300</v>
      </c>
      <c r="I22" s="115">
        <v>1300</v>
      </c>
    </row>
    <row r="23" spans="1:9" ht="28.5" x14ac:dyDescent="0.25">
      <c r="A23" s="116"/>
      <c r="B23" s="117">
        <v>67</v>
      </c>
      <c r="C23" s="118"/>
      <c r="D23" s="109" t="s">
        <v>34</v>
      </c>
      <c r="E23" s="162">
        <f>E24+E25+E26</f>
        <v>167831.67</v>
      </c>
      <c r="F23" s="111">
        <f t="shared" ref="F23:H23" si="4">F24+F25+F26</f>
        <v>97721.78</v>
      </c>
      <c r="G23" s="111">
        <f t="shared" si="4"/>
        <v>107983</v>
      </c>
      <c r="H23" s="111">
        <f t="shared" si="4"/>
        <v>107983</v>
      </c>
      <c r="I23" s="111">
        <f>I24+I25+I26</f>
        <v>107983</v>
      </c>
    </row>
    <row r="24" spans="1:9" x14ac:dyDescent="0.25">
      <c r="A24" s="112"/>
      <c r="B24" s="112"/>
      <c r="C24" s="113" t="s">
        <v>164</v>
      </c>
      <c r="D24" s="119" t="s">
        <v>42</v>
      </c>
      <c r="E24" s="114">
        <v>138180.62</v>
      </c>
      <c r="F24" s="115">
        <v>97202.44</v>
      </c>
      <c r="G24" s="115">
        <v>107213</v>
      </c>
      <c r="H24" s="115">
        <v>107213</v>
      </c>
      <c r="I24" s="115">
        <v>107213</v>
      </c>
    </row>
    <row r="25" spans="1:9" x14ac:dyDescent="0.25">
      <c r="A25" s="112"/>
      <c r="B25" s="112"/>
      <c r="C25" s="113" t="s">
        <v>165</v>
      </c>
      <c r="D25" s="119" t="s">
        <v>13</v>
      </c>
      <c r="E25" s="114">
        <v>28522.91</v>
      </c>
      <c r="F25" s="114">
        <v>519.34</v>
      </c>
      <c r="G25" s="114">
        <v>770</v>
      </c>
      <c r="H25" s="114">
        <v>770</v>
      </c>
      <c r="I25" s="114">
        <v>770</v>
      </c>
    </row>
    <row r="26" spans="1:9" x14ac:dyDescent="0.25">
      <c r="A26" s="112"/>
      <c r="B26" s="112"/>
      <c r="C26" s="113" t="s">
        <v>174</v>
      </c>
      <c r="D26" s="119" t="s">
        <v>126</v>
      </c>
      <c r="E26" s="114">
        <v>1128.1400000000001</v>
      </c>
      <c r="F26" s="114">
        <v>0</v>
      </c>
      <c r="G26" s="114">
        <v>0</v>
      </c>
      <c r="H26" s="114">
        <v>0</v>
      </c>
      <c r="I26" s="114">
        <v>0</v>
      </c>
    </row>
    <row r="27" spans="1:9" x14ac:dyDescent="0.25">
      <c r="A27" s="104">
        <v>9</v>
      </c>
      <c r="B27" s="105"/>
      <c r="C27" s="105"/>
      <c r="D27" s="105" t="s">
        <v>184</v>
      </c>
      <c r="E27" s="105">
        <f>E28</f>
        <v>0</v>
      </c>
      <c r="F27" s="106">
        <f t="shared" ref="F27:I27" si="5">F28</f>
        <v>1327.23</v>
      </c>
      <c r="G27" s="106">
        <f t="shared" si="5"/>
        <v>1350</v>
      </c>
      <c r="H27" s="106">
        <f t="shared" si="5"/>
        <v>0</v>
      </c>
      <c r="I27" s="106">
        <f t="shared" si="5"/>
        <v>0</v>
      </c>
    </row>
    <row r="28" spans="1:9" x14ac:dyDescent="0.25">
      <c r="A28" s="124"/>
      <c r="B28" s="125">
        <v>92</v>
      </c>
      <c r="C28" s="126"/>
      <c r="D28" s="127" t="s">
        <v>185</v>
      </c>
      <c r="E28" s="127">
        <f>E29</f>
        <v>0</v>
      </c>
      <c r="F28" s="128">
        <f t="shared" ref="F28:I28" si="6">F29</f>
        <v>1327.23</v>
      </c>
      <c r="G28" s="128">
        <f t="shared" si="6"/>
        <v>1350</v>
      </c>
      <c r="H28" s="128">
        <f t="shared" si="6"/>
        <v>0</v>
      </c>
      <c r="I28" s="128">
        <f t="shared" si="6"/>
        <v>0</v>
      </c>
    </row>
    <row r="29" spans="1:9" ht="28.5" x14ac:dyDescent="0.25">
      <c r="A29" s="120"/>
      <c r="B29" s="120"/>
      <c r="C29" s="129" t="s">
        <v>166</v>
      </c>
      <c r="D29" s="130" t="s">
        <v>186</v>
      </c>
      <c r="E29" s="130">
        <v>0</v>
      </c>
      <c r="F29" s="115">
        <v>1327.23</v>
      </c>
      <c r="G29" s="115">
        <v>1350</v>
      </c>
      <c r="H29" s="115">
        <v>0</v>
      </c>
      <c r="I29" s="115">
        <v>0</v>
      </c>
    </row>
    <row r="30" spans="1:9" x14ac:dyDescent="0.25">
      <c r="A30" s="119"/>
      <c r="B30" s="120"/>
      <c r="C30" s="120"/>
      <c r="D30" s="120"/>
      <c r="E30" s="160"/>
      <c r="F30" s="115"/>
      <c r="G30" s="115"/>
      <c r="H30" s="115"/>
      <c r="I30" s="115"/>
    </row>
    <row r="31" spans="1:9" ht="7.5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</row>
    <row r="32" spans="1:9" x14ac:dyDescent="0.25">
      <c r="A32" s="214" t="s">
        <v>14</v>
      </c>
      <c r="B32" s="215"/>
      <c r="C32" s="215"/>
      <c r="D32" s="215"/>
      <c r="E32" s="215"/>
      <c r="F32" s="215"/>
      <c r="G32" s="215"/>
      <c r="H32" s="215"/>
      <c r="I32" s="215"/>
    </row>
    <row r="33" spans="1:12" ht="8.25" customHeight="1" x14ac:dyDescent="0.25">
      <c r="A33" s="131"/>
      <c r="B33" s="131"/>
      <c r="C33" s="131"/>
      <c r="D33" s="131"/>
      <c r="E33" s="131"/>
      <c r="F33" s="131"/>
      <c r="G33" s="131"/>
      <c r="H33" s="132"/>
      <c r="I33" s="132"/>
    </row>
    <row r="34" spans="1:12" ht="33.75" x14ac:dyDescent="0.25">
      <c r="A34" s="146" t="s">
        <v>9</v>
      </c>
      <c r="B34" s="147" t="s">
        <v>10</v>
      </c>
      <c r="C34" s="147" t="s">
        <v>11</v>
      </c>
      <c r="D34" s="102" t="s">
        <v>15</v>
      </c>
      <c r="E34" s="102" t="s">
        <v>198</v>
      </c>
      <c r="F34" s="101" t="s">
        <v>31</v>
      </c>
      <c r="G34" s="101" t="s">
        <v>188</v>
      </c>
      <c r="H34" s="101" t="s">
        <v>32</v>
      </c>
      <c r="I34" s="101" t="s">
        <v>189</v>
      </c>
      <c r="L34" s="28"/>
    </row>
    <row r="35" spans="1:12" ht="15.75" customHeight="1" x14ac:dyDescent="0.25">
      <c r="A35" s="101"/>
      <c r="B35" s="102"/>
      <c r="C35" s="102"/>
      <c r="D35" s="102" t="s">
        <v>120</v>
      </c>
      <c r="E35" s="103">
        <f>E36+E58</f>
        <v>1109333.5612336586</v>
      </c>
      <c r="F35" s="103">
        <f>F36+F58</f>
        <v>1070621.1099999999</v>
      </c>
      <c r="G35" s="103">
        <f>G36+G58</f>
        <v>1252069</v>
      </c>
      <c r="H35" s="103">
        <f>H36+H58</f>
        <v>1250719</v>
      </c>
      <c r="I35" s="103">
        <f>I36+I58</f>
        <v>1250719</v>
      </c>
      <c r="L35" s="26"/>
    </row>
    <row r="36" spans="1:12" ht="15.75" customHeight="1" x14ac:dyDescent="0.25">
      <c r="A36" s="104">
        <v>3</v>
      </c>
      <c r="B36" s="105"/>
      <c r="C36" s="133"/>
      <c r="D36" s="105" t="s">
        <v>16</v>
      </c>
      <c r="E36" s="134">
        <f>E37+E40+E48+E51+E55</f>
        <v>1057857.6500000001</v>
      </c>
      <c r="F36" s="134">
        <f>F37+F40+F48+F51+F55</f>
        <v>1068656.8099999998</v>
      </c>
      <c r="G36" s="134">
        <f>G37+G40+G48+G51+G55</f>
        <v>1250219</v>
      </c>
      <c r="H36" s="134">
        <f>H37+H40+H48+H51+H55</f>
        <v>1250219</v>
      </c>
      <c r="I36" s="134">
        <f>I37+I40+I48+I51+I55</f>
        <v>1250219</v>
      </c>
      <c r="L36" s="26"/>
    </row>
    <row r="37" spans="1:12" ht="17.25" customHeight="1" x14ac:dyDescent="0.25">
      <c r="A37" s="107"/>
      <c r="B37" s="108">
        <v>31</v>
      </c>
      <c r="C37" s="109"/>
      <c r="D37" s="109" t="s">
        <v>17</v>
      </c>
      <c r="E37" s="110">
        <f>E38+E39</f>
        <v>910669.49000000011</v>
      </c>
      <c r="F37" s="135">
        <f>SUM(F38:F39)</f>
        <v>925542.5</v>
      </c>
      <c r="G37" s="111">
        <f>SUM(G38:G39)</f>
        <v>1109535</v>
      </c>
      <c r="H37" s="135">
        <f>SUM(H38:H39)</f>
        <v>1109535</v>
      </c>
      <c r="I37" s="135">
        <f>SUM(I38:I39)</f>
        <v>1109535</v>
      </c>
      <c r="K37" s="148"/>
      <c r="L37" s="26"/>
    </row>
    <row r="38" spans="1:12" ht="13.5" customHeight="1" x14ac:dyDescent="0.25">
      <c r="A38" s="112"/>
      <c r="B38" s="112"/>
      <c r="C38" s="113" t="s">
        <v>168</v>
      </c>
      <c r="D38" s="113" t="s">
        <v>88</v>
      </c>
      <c r="E38" s="114">
        <v>888998.93</v>
      </c>
      <c r="F38" s="114">
        <v>899927</v>
      </c>
      <c r="G38" s="114">
        <v>1106435</v>
      </c>
      <c r="H38" s="114">
        <v>1106435</v>
      </c>
      <c r="I38" s="114">
        <v>1106435</v>
      </c>
      <c r="K38" s="149"/>
      <c r="L38" s="26"/>
    </row>
    <row r="39" spans="1:12" ht="12.75" customHeight="1" x14ac:dyDescent="0.25">
      <c r="A39" s="112"/>
      <c r="B39" s="112"/>
      <c r="C39" s="113" t="s">
        <v>178</v>
      </c>
      <c r="D39" s="119" t="s">
        <v>110</v>
      </c>
      <c r="E39" s="114">
        <v>21670.560000000001</v>
      </c>
      <c r="F39" s="115">
        <v>25615.5</v>
      </c>
      <c r="G39" s="115">
        <v>3100</v>
      </c>
      <c r="H39" s="115">
        <v>3100</v>
      </c>
      <c r="I39" s="115">
        <v>3100</v>
      </c>
      <c r="K39" s="148"/>
      <c r="L39" s="26"/>
    </row>
    <row r="40" spans="1:12" ht="15.75" customHeight="1" x14ac:dyDescent="0.25">
      <c r="A40" s="116"/>
      <c r="B40" s="117">
        <v>32</v>
      </c>
      <c r="C40" s="118"/>
      <c r="D40" s="116" t="s">
        <v>27</v>
      </c>
      <c r="E40" s="110">
        <f>SUM(E41:E47)</f>
        <v>133869.98000000001</v>
      </c>
      <c r="F40" s="135">
        <f>SUM(F41:F47)</f>
        <v>119887.82999999999</v>
      </c>
      <c r="G40" s="111">
        <f>SUM(G41:G47)</f>
        <v>125984</v>
      </c>
      <c r="H40" s="135">
        <f>SUM(H41:H47)</f>
        <v>125984</v>
      </c>
      <c r="I40" s="135">
        <f>SUM(I41:I47)</f>
        <v>125984</v>
      </c>
      <c r="K40" s="148"/>
      <c r="L40" s="26"/>
    </row>
    <row r="41" spans="1:12" ht="16.5" customHeight="1" x14ac:dyDescent="0.25">
      <c r="A41" s="112"/>
      <c r="B41" s="112"/>
      <c r="C41" s="113" t="s">
        <v>165</v>
      </c>
      <c r="D41" s="113" t="s">
        <v>13</v>
      </c>
      <c r="E41" s="114">
        <v>9884.48</v>
      </c>
      <c r="F41" s="114">
        <v>519.34</v>
      </c>
      <c r="G41" s="114">
        <v>770</v>
      </c>
      <c r="H41" s="114">
        <v>770</v>
      </c>
      <c r="I41" s="114">
        <v>770</v>
      </c>
      <c r="K41" s="148"/>
      <c r="L41" s="26"/>
    </row>
    <row r="42" spans="1:12" ht="15.75" customHeight="1" x14ac:dyDescent="0.25">
      <c r="A42" s="112"/>
      <c r="B42" s="112"/>
      <c r="C42" s="113" t="s">
        <v>161</v>
      </c>
      <c r="D42" s="113" t="s">
        <v>78</v>
      </c>
      <c r="E42" s="114">
        <v>13.02</v>
      </c>
      <c r="F42" s="115">
        <v>2124.89</v>
      </c>
      <c r="G42" s="115">
        <v>2001</v>
      </c>
      <c r="H42" s="115">
        <v>2001</v>
      </c>
      <c r="I42" s="115">
        <v>2001</v>
      </c>
      <c r="K42" s="148"/>
      <c r="L42" s="26"/>
    </row>
    <row r="43" spans="1:12" ht="16.5" customHeight="1" x14ac:dyDescent="0.25">
      <c r="A43" s="112"/>
      <c r="B43" s="112"/>
      <c r="C43" s="113" t="s">
        <v>164</v>
      </c>
      <c r="D43" s="119" t="s">
        <v>42</v>
      </c>
      <c r="E43" s="114">
        <v>105431.26</v>
      </c>
      <c r="F43" s="115">
        <v>96671.55</v>
      </c>
      <c r="G43" s="115">
        <v>106663</v>
      </c>
      <c r="H43" s="115">
        <v>106663</v>
      </c>
      <c r="I43" s="115">
        <v>106663</v>
      </c>
      <c r="K43" s="148"/>
      <c r="L43" s="26"/>
    </row>
    <row r="44" spans="1:12" ht="15.75" customHeight="1" x14ac:dyDescent="0.25">
      <c r="A44" s="112"/>
      <c r="B44" s="112"/>
      <c r="C44" s="113" t="s">
        <v>163</v>
      </c>
      <c r="D44" s="113" t="s">
        <v>95</v>
      </c>
      <c r="E44" s="114">
        <v>4195.33</v>
      </c>
      <c r="F44" s="114">
        <v>3848.98</v>
      </c>
      <c r="G44" s="114">
        <v>6350</v>
      </c>
      <c r="H44" s="114">
        <v>6350</v>
      </c>
      <c r="I44" s="114">
        <v>6350</v>
      </c>
      <c r="K44" s="148"/>
      <c r="L44" s="26"/>
    </row>
    <row r="45" spans="1:12" ht="16.5" customHeight="1" x14ac:dyDescent="0.25">
      <c r="A45" s="112"/>
      <c r="B45" s="112"/>
      <c r="C45" s="113" t="s">
        <v>168</v>
      </c>
      <c r="D45" s="119" t="s">
        <v>88</v>
      </c>
      <c r="E45" s="114">
        <v>6452.87</v>
      </c>
      <c r="F45" s="114">
        <v>9954.2000000000007</v>
      </c>
      <c r="G45" s="114">
        <v>7000</v>
      </c>
      <c r="H45" s="114">
        <v>7000</v>
      </c>
      <c r="I45" s="114">
        <v>7000</v>
      </c>
      <c r="K45" s="148"/>
      <c r="L45" s="26"/>
    </row>
    <row r="46" spans="1:12" ht="15.75" customHeight="1" x14ac:dyDescent="0.25">
      <c r="A46" s="112"/>
      <c r="B46" s="112"/>
      <c r="C46" s="113" t="s">
        <v>178</v>
      </c>
      <c r="D46" s="119" t="s">
        <v>110</v>
      </c>
      <c r="E46" s="114">
        <v>6565.79</v>
      </c>
      <c r="F46" s="115">
        <v>5972.53</v>
      </c>
      <c r="G46" s="115">
        <v>1900</v>
      </c>
      <c r="H46" s="115">
        <v>1900</v>
      </c>
      <c r="I46" s="115">
        <v>1900</v>
      </c>
      <c r="K46" s="148"/>
      <c r="L46" s="26"/>
    </row>
    <row r="47" spans="1:12" ht="17.25" customHeight="1" x14ac:dyDescent="0.25">
      <c r="A47" s="112"/>
      <c r="B47" s="112"/>
      <c r="C47" s="113" t="s">
        <v>162</v>
      </c>
      <c r="D47" s="113" t="s">
        <v>90</v>
      </c>
      <c r="E47" s="114">
        <v>1327.23</v>
      </c>
      <c r="F47" s="114">
        <v>796.34</v>
      </c>
      <c r="G47" s="114">
        <v>1300</v>
      </c>
      <c r="H47" s="114">
        <v>1300</v>
      </c>
      <c r="I47" s="114">
        <v>1300</v>
      </c>
      <c r="K47" s="148"/>
      <c r="L47" s="26"/>
    </row>
    <row r="48" spans="1:12" ht="15.75" customHeight="1" x14ac:dyDescent="0.25">
      <c r="A48" s="116"/>
      <c r="B48" s="117">
        <v>34</v>
      </c>
      <c r="C48" s="118"/>
      <c r="D48" s="118" t="s">
        <v>157</v>
      </c>
      <c r="E48" s="110">
        <f>SUM(E49:E50)</f>
        <v>1220.49</v>
      </c>
      <c r="F48" s="135">
        <f>SUM(F49:F50)</f>
        <v>4512.57</v>
      </c>
      <c r="G48" s="111">
        <f>SUM(G49:G50)</f>
        <v>1550</v>
      </c>
      <c r="H48" s="135">
        <f>SUM(H49:H50)</f>
        <v>1550</v>
      </c>
      <c r="I48" s="135">
        <f>SUM(I49:I50)</f>
        <v>1550</v>
      </c>
      <c r="K48" s="148"/>
      <c r="L48" s="26"/>
    </row>
    <row r="49" spans="1:12" ht="18.75" customHeight="1" x14ac:dyDescent="0.25">
      <c r="A49" s="112"/>
      <c r="B49" s="112"/>
      <c r="C49" s="113" t="s">
        <v>164</v>
      </c>
      <c r="D49" s="113" t="s">
        <v>42</v>
      </c>
      <c r="E49" s="114">
        <v>597.25</v>
      </c>
      <c r="F49" s="115">
        <v>530.89</v>
      </c>
      <c r="G49" s="115">
        <v>550</v>
      </c>
      <c r="H49" s="115">
        <v>550</v>
      </c>
      <c r="I49" s="115">
        <v>550</v>
      </c>
      <c r="K49" s="148"/>
      <c r="L49" s="26"/>
    </row>
    <row r="50" spans="1:12" ht="15.75" customHeight="1" x14ac:dyDescent="0.25">
      <c r="A50" s="112"/>
      <c r="B50" s="112"/>
      <c r="C50" s="113" t="s">
        <v>160</v>
      </c>
      <c r="D50" s="113" t="s">
        <v>88</v>
      </c>
      <c r="E50" s="114">
        <v>623.24</v>
      </c>
      <c r="F50" s="114">
        <v>3981.68</v>
      </c>
      <c r="G50" s="114">
        <v>1000</v>
      </c>
      <c r="H50" s="114">
        <v>1000</v>
      </c>
      <c r="I50" s="114">
        <v>1000</v>
      </c>
      <c r="K50" s="148"/>
      <c r="L50" s="26"/>
    </row>
    <row r="51" spans="1:12" ht="39" customHeight="1" x14ac:dyDescent="0.25">
      <c r="A51" s="116"/>
      <c r="B51" s="117">
        <v>37</v>
      </c>
      <c r="C51" s="118"/>
      <c r="D51" s="123" t="s">
        <v>179</v>
      </c>
      <c r="E51" s="110">
        <f>E52+E53+E54</f>
        <v>12037.96</v>
      </c>
      <c r="F51" s="135">
        <f t="shared" ref="F51:I51" si="7">SUM(F52:F53)</f>
        <v>18581.189999999999</v>
      </c>
      <c r="G51" s="111">
        <f t="shared" si="7"/>
        <v>13000</v>
      </c>
      <c r="H51" s="135">
        <f t="shared" si="7"/>
        <v>13000</v>
      </c>
      <c r="I51" s="135">
        <f t="shared" si="7"/>
        <v>13000</v>
      </c>
      <c r="K51" s="148"/>
      <c r="L51" s="26"/>
    </row>
    <row r="52" spans="1:12" ht="15.75" customHeight="1" x14ac:dyDescent="0.25">
      <c r="A52" s="112"/>
      <c r="B52" s="112"/>
      <c r="C52" s="113" t="s">
        <v>167</v>
      </c>
      <c r="D52" s="113" t="s">
        <v>126</v>
      </c>
      <c r="E52" s="114">
        <v>1128.1400000000001</v>
      </c>
      <c r="F52" s="114">
        <v>0</v>
      </c>
      <c r="G52" s="114">
        <v>0</v>
      </c>
      <c r="H52" s="114">
        <v>0</v>
      </c>
      <c r="I52" s="114">
        <v>0</v>
      </c>
      <c r="K52" s="148"/>
      <c r="L52" s="26"/>
    </row>
    <row r="53" spans="1:12" ht="15.75" customHeight="1" x14ac:dyDescent="0.25">
      <c r="A53" s="112"/>
      <c r="B53" s="112"/>
      <c r="C53" s="113" t="s">
        <v>168</v>
      </c>
      <c r="D53" s="113" t="s">
        <v>175</v>
      </c>
      <c r="E53" s="114">
        <v>10909.75</v>
      </c>
      <c r="F53" s="115">
        <v>18581.189999999999</v>
      </c>
      <c r="G53" s="115">
        <v>13000</v>
      </c>
      <c r="H53" s="115">
        <v>13000</v>
      </c>
      <c r="I53" s="115">
        <v>13000</v>
      </c>
      <c r="K53" s="148"/>
      <c r="L53" s="26"/>
    </row>
    <row r="54" spans="1:12" ht="15.75" customHeight="1" x14ac:dyDescent="0.25">
      <c r="A54" s="112"/>
      <c r="B54" s="112"/>
      <c r="C54" s="113" t="s">
        <v>161</v>
      </c>
      <c r="D54" s="113" t="s">
        <v>78</v>
      </c>
      <c r="E54" s="114">
        <v>7.0000000000000007E-2</v>
      </c>
      <c r="F54" s="115">
        <v>0</v>
      </c>
      <c r="G54" s="115">
        <v>0</v>
      </c>
      <c r="H54" s="115">
        <v>0</v>
      </c>
      <c r="I54" s="115">
        <v>0</v>
      </c>
      <c r="K54" s="148"/>
      <c r="L54" s="26"/>
    </row>
    <row r="55" spans="1:12" ht="15.75" customHeight="1" x14ac:dyDescent="0.25">
      <c r="A55" s="116"/>
      <c r="B55" s="117">
        <v>38</v>
      </c>
      <c r="C55" s="118"/>
      <c r="D55" s="116" t="s">
        <v>159</v>
      </c>
      <c r="E55" s="136">
        <f>E56</f>
        <v>59.73</v>
      </c>
      <c r="F55" s="136">
        <f t="shared" ref="F55:I55" si="8">F56</f>
        <v>132.72</v>
      </c>
      <c r="G55" s="136">
        <f t="shared" si="8"/>
        <v>150</v>
      </c>
      <c r="H55" s="136">
        <f t="shared" si="8"/>
        <v>150</v>
      </c>
      <c r="I55" s="136">
        <f t="shared" si="8"/>
        <v>150</v>
      </c>
      <c r="K55" s="148"/>
      <c r="L55" s="26"/>
    </row>
    <row r="56" spans="1:12" ht="15.75" customHeight="1" x14ac:dyDescent="0.25">
      <c r="A56" s="112"/>
      <c r="B56" s="112"/>
      <c r="C56" s="113" t="s">
        <v>163</v>
      </c>
      <c r="D56" s="113" t="s">
        <v>95</v>
      </c>
      <c r="E56" s="114">
        <v>59.73</v>
      </c>
      <c r="F56" s="115">
        <v>132.72</v>
      </c>
      <c r="G56" s="115">
        <v>150</v>
      </c>
      <c r="H56" s="115">
        <v>150</v>
      </c>
      <c r="I56" s="115">
        <v>150</v>
      </c>
      <c r="K56" s="148"/>
      <c r="L56" s="26"/>
    </row>
    <row r="57" spans="1:12" ht="8.25" customHeight="1" x14ac:dyDescent="0.25">
      <c r="A57" s="112"/>
      <c r="B57" s="112"/>
      <c r="C57" s="113"/>
      <c r="D57" s="113"/>
      <c r="E57" s="114"/>
      <c r="F57" s="115"/>
      <c r="G57" s="115"/>
      <c r="H57" s="115"/>
      <c r="I57" s="115"/>
      <c r="K57" s="148"/>
      <c r="L57" s="26"/>
    </row>
    <row r="58" spans="1:12" ht="25.9" customHeight="1" x14ac:dyDescent="0.25">
      <c r="A58" s="137">
        <v>4</v>
      </c>
      <c r="B58" s="138"/>
      <c r="C58" s="138"/>
      <c r="D58" s="106" t="s">
        <v>18</v>
      </c>
      <c r="E58" s="139">
        <f>E59+E65</f>
        <v>51475.911233658502</v>
      </c>
      <c r="F58" s="140">
        <f>F59+F65</f>
        <v>1964.3000000000002</v>
      </c>
      <c r="G58" s="140">
        <f>G59+G65</f>
        <v>1850</v>
      </c>
      <c r="H58" s="140">
        <f>H59+H65</f>
        <v>500</v>
      </c>
      <c r="I58" s="140">
        <f>I59+I65</f>
        <v>500</v>
      </c>
      <c r="K58" s="148"/>
      <c r="L58" s="26"/>
    </row>
    <row r="59" spans="1:12" ht="28.5" customHeight="1" x14ac:dyDescent="0.25">
      <c r="A59" s="109"/>
      <c r="B59" s="108">
        <v>42</v>
      </c>
      <c r="C59" s="107"/>
      <c r="D59" s="141" t="s">
        <v>19</v>
      </c>
      <c r="E59" s="110">
        <f>SUM(E60:E64)</f>
        <v>7321.5212336585046</v>
      </c>
      <c r="F59" s="135">
        <f>SUM(F60:F63)</f>
        <v>1964.3000000000002</v>
      </c>
      <c r="G59" s="111">
        <f>SUM(G60:G63)</f>
        <v>1850</v>
      </c>
      <c r="H59" s="135">
        <f>SUM(H60:H63)</f>
        <v>500</v>
      </c>
      <c r="I59" s="135">
        <f>SUM(I60:I63)</f>
        <v>500</v>
      </c>
      <c r="K59" s="148"/>
      <c r="L59" s="26"/>
    </row>
    <row r="60" spans="1:12" ht="15.75" customHeight="1" x14ac:dyDescent="0.25">
      <c r="A60" s="120"/>
      <c r="B60" s="120"/>
      <c r="C60" s="119" t="s">
        <v>165</v>
      </c>
      <c r="D60" s="142" t="s">
        <v>13</v>
      </c>
      <c r="E60" s="114">
        <v>6636.14</v>
      </c>
      <c r="F60" s="114">
        <v>0</v>
      </c>
      <c r="G60" s="114">
        <v>0</v>
      </c>
      <c r="H60" s="114">
        <v>0</v>
      </c>
      <c r="I60" s="114">
        <v>0</v>
      </c>
      <c r="K60" s="148"/>
      <c r="L60" s="26"/>
    </row>
    <row r="61" spans="1:12" ht="15.75" customHeight="1" x14ac:dyDescent="0.25">
      <c r="A61" s="120"/>
      <c r="B61" s="120"/>
      <c r="C61" s="119" t="s">
        <v>161</v>
      </c>
      <c r="D61" s="142" t="s">
        <v>78</v>
      </c>
      <c r="E61" s="114">
        <v>0</v>
      </c>
      <c r="F61" s="115">
        <v>637.07000000000005</v>
      </c>
      <c r="G61" s="115">
        <v>500</v>
      </c>
      <c r="H61" s="115">
        <v>500</v>
      </c>
      <c r="I61" s="115">
        <v>500</v>
      </c>
      <c r="K61" s="148"/>
      <c r="L61" s="26"/>
    </row>
    <row r="62" spans="1:12" ht="15.75" customHeight="1" x14ac:dyDescent="0.25">
      <c r="A62" s="120"/>
      <c r="B62" s="120"/>
      <c r="C62" s="119" t="s">
        <v>166</v>
      </c>
      <c r="D62" s="113" t="s">
        <v>180</v>
      </c>
      <c r="E62" s="114">
        <v>0</v>
      </c>
      <c r="F62" s="114">
        <v>1327.23</v>
      </c>
      <c r="G62" s="114">
        <v>1350</v>
      </c>
      <c r="H62" s="114">
        <v>0</v>
      </c>
      <c r="I62" s="114">
        <v>0</v>
      </c>
      <c r="K62" s="148"/>
      <c r="L62" s="26"/>
    </row>
    <row r="63" spans="1:12" ht="15.75" customHeight="1" x14ac:dyDescent="0.25">
      <c r="A63" s="120"/>
      <c r="B63" s="120"/>
      <c r="C63" s="119" t="s">
        <v>160</v>
      </c>
      <c r="D63" s="113" t="s">
        <v>88</v>
      </c>
      <c r="E63" s="114">
        <f>4000/7.5345</f>
        <v>530.89123365850423</v>
      </c>
      <c r="F63" s="114">
        <v>0</v>
      </c>
      <c r="G63" s="114">
        <v>0</v>
      </c>
      <c r="H63" s="114">
        <v>0</v>
      </c>
      <c r="I63" s="114">
        <v>0</v>
      </c>
      <c r="K63" s="148"/>
      <c r="L63" s="26"/>
    </row>
    <row r="64" spans="1:12" ht="15.75" customHeight="1" x14ac:dyDescent="0.25">
      <c r="A64" s="120"/>
      <c r="B64" s="120"/>
      <c r="C64" s="113" t="s">
        <v>163</v>
      </c>
      <c r="D64" s="113" t="s">
        <v>95</v>
      </c>
      <c r="E64" s="114">
        <v>154.49</v>
      </c>
      <c r="F64" s="114">
        <v>0</v>
      </c>
      <c r="G64" s="114">
        <v>0</v>
      </c>
      <c r="H64" s="114">
        <v>0</v>
      </c>
      <c r="I64" s="114">
        <v>0</v>
      </c>
      <c r="K64" s="148"/>
      <c r="L64" s="26"/>
    </row>
    <row r="65" spans="1:12" ht="42.75" customHeight="1" x14ac:dyDescent="0.25">
      <c r="A65" s="109"/>
      <c r="B65" s="108">
        <v>45</v>
      </c>
      <c r="C65" s="107"/>
      <c r="D65" s="141" t="s">
        <v>201</v>
      </c>
      <c r="E65" s="110">
        <f>E66+E67</f>
        <v>44154.39</v>
      </c>
      <c r="F65" s="135">
        <f t="shared" ref="F65:I65" si="9">F66+F67</f>
        <v>0</v>
      </c>
      <c r="G65" s="111">
        <f t="shared" si="9"/>
        <v>0</v>
      </c>
      <c r="H65" s="111">
        <f t="shared" si="9"/>
        <v>0</v>
      </c>
      <c r="I65" s="111">
        <f t="shared" si="9"/>
        <v>0</v>
      </c>
      <c r="K65" s="148"/>
      <c r="L65" s="26"/>
    </row>
    <row r="66" spans="1:12" ht="15.75" customHeight="1" x14ac:dyDescent="0.25">
      <c r="A66" s="120"/>
      <c r="B66" s="120"/>
      <c r="C66" s="119" t="s">
        <v>165</v>
      </c>
      <c r="D66" s="142" t="s">
        <v>13</v>
      </c>
      <c r="E66" s="114">
        <v>12002.29</v>
      </c>
      <c r="F66" s="114">
        <v>0</v>
      </c>
      <c r="G66" s="114">
        <v>0</v>
      </c>
      <c r="H66" s="114">
        <v>0</v>
      </c>
      <c r="I66" s="114">
        <v>0</v>
      </c>
      <c r="K66" s="148"/>
      <c r="L66" s="26"/>
    </row>
    <row r="67" spans="1:12" ht="15.75" customHeight="1" x14ac:dyDescent="0.25">
      <c r="A67" s="120"/>
      <c r="B67" s="120"/>
      <c r="C67" s="119" t="s">
        <v>164</v>
      </c>
      <c r="D67" s="142" t="s">
        <v>42</v>
      </c>
      <c r="E67" s="114">
        <v>32152.1</v>
      </c>
      <c r="F67" s="114">
        <v>0</v>
      </c>
      <c r="G67" s="114">
        <v>0</v>
      </c>
      <c r="H67" s="114">
        <v>0</v>
      </c>
      <c r="I67" s="114">
        <v>0</v>
      </c>
      <c r="K67" s="148"/>
      <c r="L67" s="26"/>
    </row>
    <row r="68" spans="1:12" ht="1.5" customHeight="1" x14ac:dyDescent="0.25">
      <c r="A68" s="119"/>
      <c r="B68" s="112"/>
      <c r="C68" s="143"/>
      <c r="D68" s="144"/>
      <c r="E68" s="114"/>
      <c r="F68" s="145"/>
      <c r="G68" s="115"/>
      <c r="H68" s="115"/>
      <c r="I68" s="115"/>
      <c r="K68" s="148"/>
      <c r="L68" s="26"/>
    </row>
    <row r="69" spans="1:12" ht="15.75" customHeight="1" x14ac:dyDescent="0.25">
      <c r="A69" s="181"/>
      <c r="B69" s="213"/>
      <c r="C69" s="213"/>
      <c r="D69" s="213"/>
      <c r="E69" s="213"/>
      <c r="F69" s="213"/>
      <c r="G69" s="213"/>
      <c r="H69" s="213"/>
      <c r="I69" s="213"/>
      <c r="J69" s="213"/>
      <c r="K69" s="213"/>
      <c r="L69" s="26"/>
    </row>
    <row r="70" spans="1:12" ht="9.75" customHeight="1" x14ac:dyDescent="0.25">
      <c r="A70" s="181"/>
      <c r="B70" s="213"/>
      <c r="C70" s="213"/>
      <c r="D70" s="213"/>
      <c r="E70" s="213"/>
      <c r="F70" s="213"/>
      <c r="G70" s="213"/>
      <c r="H70" s="213"/>
      <c r="I70" s="213"/>
      <c r="J70" s="213"/>
      <c r="K70" s="213"/>
      <c r="L70" s="26"/>
    </row>
    <row r="71" spans="1:12" ht="11.25" customHeight="1" x14ac:dyDescent="0.25">
      <c r="A71" s="181"/>
      <c r="B71" s="213"/>
      <c r="C71" s="213"/>
      <c r="D71" s="213"/>
      <c r="E71" s="213"/>
      <c r="F71" s="213"/>
      <c r="G71" s="213"/>
      <c r="H71" s="213"/>
      <c r="I71" s="213"/>
      <c r="J71" s="213"/>
      <c r="K71" s="213"/>
      <c r="L71" s="26"/>
    </row>
    <row r="72" spans="1:12" ht="18" customHeight="1" x14ac:dyDescent="0.25">
      <c r="A72" s="181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6"/>
    </row>
    <row r="73" spans="1:12" ht="17.25" customHeight="1" x14ac:dyDescent="0.25">
      <c r="A73" s="181"/>
      <c r="B73" s="213"/>
      <c r="C73" s="213"/>
      <c r="D73" s="213"/>
      <c r="E73" s="213"/>
      <c r="F73" s="213"/>
      <c r="G73" s="213"/>
      <c r="H73" s="213"/>
      <c r="I73" s="213"/>
      <c r="J73" s="213"/>
      <c r="K73" s="213"/>
      <c r="L73" s="26"/>
    </row>
    <row r="74" spans="1:12" ht="17.25" customHeight="1" x14ac:dyDescent="0.25">
      <c r="A74" s="181"/>
      <c r="B74" s="213"/>
      <c r="C74" s="213"/>
      <c r="D74" s="213"/>
      <c r="E74" s="213"/>
      <c r="F74" s="213"/>
      <c r="G74" s="213"/>
      <c r="H74" s="213"/>
      <c r="I74" s="213"/>
      <c r="J74" s="213"/>
      <c r="K74" s="213"/>
      <c r="L74" s="26"/>
    </row>
    <row r="75" spans="1:12" ht="18" customHeight="1" x14ac:dyDescent="0.25">
      <c r="A75" s="181"/>
      <c r="B75" s="213"/>
      <c r="C75" s="213"/>
      <c r="D75" s="213"/>
      <c r="E75" s="213"/>
      <c r="F75" s="213"/>
      <c r="G75" s="213"/>
      <c r="H75" s="213"/>
      <c r="I75" s="213"/>
      <c r="J75" s="213"/>
      <c r="K75" s="213"/>
      <c r="L75" s="26"/>
    </row>
    <row r="76" spans="1:12" ht="15.75" customHeight="1" x14ac:dyDescent="0.25">
      <c r="A76" s="181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26"/>
    </row>
    <row r="77" spans="1:12" ht="24.75" customHeight="1" x14ac:dyDescent="0.25">
      <c r="A77" s="181"/>
      <c r="B77" s="213"/>
      <c r="C77" s="213"/>
      <c r="D77" s="213"/>
      <c r="E77" s="213"/>
      <c r="F77" s="213"/>
      <c r="G77" s="213"/>
      <c r="H77" s="213"/>
      <c r="I77" s="213"/>
      <c r="J77" s="213"/>
      <c r="K77" s="213"/>
      <c r="L77" s="26"/>
    </row>
    <row r="78" spans="1:12" ht="18.75" customHeight="1" x14ac:dyDescent="0.25">
      <c r="A78" s="181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6"/>
    </row>
    <row r="79" spans="1:12" ht="16.5" customHeight="1" x14ac:dyDescent="0.25">
      <c r="A79" s="181"/>
      <c r="B79" s="213"/>
      <c r="C79" s="213"/>
      <c r="D79" s="213"/>
      <c r="E79" s="213"/>
      <c r="F79" s="213"/>
      <c r="G79" s="213"/>
      <c r="H79" s="213"/>
      <c r="I79" s="213"/>
      <c r="J79" s="213"/>
      <c r="K79" s="213"/>
      <c r="L79" s="26"/>
    </row>
    <row r="80" spans="1:12" ht="12.75" customHeight="1" x14ac:dyDescent="0.25">
      <c r="A80" s="181"/>
      <c r="B80" s="213"/>
      <c r="C80" s="213"/>
      <c r="D80" s="213"/>
      <c r="E80" s="213"/>
      <c r="F80" s="213"/>
      <c r="G80" s="213"/>
      <c r="H80" s="213"/>
      <c r="I80" s="213"/>
      <c r="J80" s="213"/>
      <c r="K80" s="213"/>
      <c r="L80" s="26"/>
    </row>
    <row r="81" spans="1:12" ht="15.75" customHeight="1" x14ac:dyDescent="0.25">
      <c r="A81" s="181"/>
      <c r="B81" s="213"/>
      <c r="C81" s="213"/>
      <c r="D81" s="213"/>
      <c r="E81" s="213"/>
      <c r="F81" s="213"/>
      <c r="G81" s="213"/>
      <c r="H81" s="213"/>
      <c r="I81" s="213"/>
      <c r="J81" s="213"/>
      <c r="K81" s="213"/>
      <c r="L81" s="26"/>
    </row>
    <row r="82" spans="1:12" ht="15" customHeight="1" x14ac:dyDescent="0.25">
      <c r="A82" s="181"/>
      <c r="B82" s="213"/>
      <c r="C82" s="213"/>
      <c r="D82" s="213"/>
      <c r="E82" s="213"/>
      <c r="F82" s="213"/>
      <c r="G82" s="213"/>
      <c r="H82" s="213"/>
      <c r="I82" s="213"/>
      <c r="J82" s="213"/>
      <c r="K82" s="213"/>
      <c r="L82" s="26"/>
    </row>
    <row r="83" spans="1:12" ht="15" customHeight="1" x14ac:dyDescent="0.25">
      <c r="A83" s="181"/>
      <c r="B83" s="213"/>
      <c r="C83" s="213"/>
      <c r="D83" s="213"/>
      <c r="E83" s="213"/>
      <c r="F83" s="213"/>
      <c r="G83" s="213"/>
      <c r="H83" s="213"/>
      <c r="I83" s="213"/>
      <c r="J83" s="213"/>
      <c r="K83" s="213"/>
      <c r="L83" s="26"/>
    </row>
    <row r="84" spans="1:12" ht="15.75" customHeight="1" x14ac:dyDescent="0.25">
      <c r="A84" s="181"/>
      <c r="B84" s="213"/>
      <c r="C84" s="213"/>
      <c r="D84" s="213"/>
      <c r="E84" s="213"/>
      <c r="F84" s="213"/>
      <c r="G84" s="213"/>
      <c r="H84" s="213"/>
      <c r="I84" s="213"/>
      <c r="J84" s="213"/>
      <c r="K84" s="213"/>
      <c r="L84" s="26"/>
    </row>
    <row r="85" spans="1:12" ht="20.25" customHeight="1" x14ac:dyDescent="0.25">
      <c r="A85" s="181"/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6"/>
    </row>
    <row r="86" spans="1:12" ht="12.75" customHeight="1" x14ac:dyDescent="0.25">
      <c r="A86" s="181"/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6"/>
    </row>
    <row r="87" spans="1:12" ht="16.5" customHeight="1" x14ac:dyDescent="0.25">
      <c r="A87" s="181"/>
      <c r="B87" s="213"/>
      <c r="C87" s="213"/>
      <c r="D87" s="213"/>
      <c r="E87" s="213"/>
      <c r="F87" s="213"/>
      <c r="G87" s="213"/>
      <c r="H87" s="213"/>
      <c r="I87" s="213"/>
      <c r="J87" s="213"/>
      <c r="K87" s="213"/>
      <c r="L87" s="26"/>
    </row>
    <row r="88" spans="1:12" ht="21" customHeight="1" x14ac:dyDescent="0.25">
      <c r="A88" s="181"/>
      <c r="B88" s="213"/>
      <c r="C88" s="213"/>
      <c r="D88" s="213"/>
      <c r="E88" s="213"/>
      <c r="F88" s="213"/>
      <c r="G88" s="213"/>
      <c r="H88" s="213"/>
      <c r="I88" s="213"/>
      <c r="J88" s="213"/>
      <c r="K88" s="213"/>
      <c r="L88" s="26"/>
    </row>
    <row r="89" spans="1:12" ht="24.75" customHeight="1" x14ac:dyDescent="0.25">
      <c r="A89" s="181"/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6"/>
    </row>
    <row r="90" spans="1:12" ht="13.5" customHeight="1" x14ac:dyDescent="0.25">
      <c r="A90" s="181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6"/>
    </row>
    <row r="91" spans="1:12" ht="18.75" customHeight="1" x14ac:dyDescent="0.25">
      <c r="A91" s="181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6"/>
    </row>
    <row r="92" spans="1:12" ht="18.75" customHeight="1" x14ac:dyDescent="0.25">
      <c r="A92" s="181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6"/>
    </row>
    <row r="93" spans="1:12" ht="23.25" customHeight="1" x14ac:dyDescent="0.25">
      <c r="A93" s="181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6"/>
    </row>
    <row r="94" spans="1:12" ht="25.5" customHeight="1" x14ac:dyDescent="0.25">
      <c r="A94" s="181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6"/>
    </row>
    <row r="95" spans="1:12" ht="25.5" customHeight="1" x14ac:dyDescent="0.25">
      <c r="A95" s="181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6"/>
    </row>
    <row r="96" spans="1:12" ht="17.25" customHeight="1" x14ac:dyDescent="0.25">
      <c r="A96" s="181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6"/>
    </row>
    <row r="97" spans="1:12" ht="15" customHeight="1" x14ac:dyDescent="0.25">
      <c r="A97" s="181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6"/>
    </row>
    <row r="98" spans="1:12" ht="24" customHeight="1" x14ac:dyDescent="0.25">
      <c r="A98" s="181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6"/>
    </row>
    <row r="99" spans="1:12" ht="15.75" customHeight="1" x14ac:dyDescent="0.25">
      <c r="A99" s="181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6"/>
    </row>
    <row r="100" spans="1:12" ht="18.75" customHeight="1" x14ac:dyDescent="0.25">
      <c r="A100" s="181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6"/>
    </row>
    <row r="101" spans="1:12" ht="18.75" customHeight="1" x14ac:dyDescent="0.25">
      <c r="A101" s="181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6"/>
    </row>
    <row r="102" spans="1:12" ht="18.75" customHeight="1" x14ac:dyDescent="0.25">
      <c r="A102" s="181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6"/>
    </row>
    <row r="103" spans="1:12" ht="13.5" customHeight="1" x14ac:dyDescent="0.25">
      <c r="A103" s="181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6"/>
    </row>
    <row r="104" spans="1:12" ht="18.75" customHeight="1" x14ac:dyDescent="0.25">
      <c r="A104" s="181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6"/>
    </row>
    <row r="105" spans="1:12" ht="16.5" customHeight="1" x14ac:dyDescent="0.25">
      <c r="A105" s="181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6"/>
    </row>
    <row r="106" spans="1:12" ht="18.75" customHeight="1" x14ac:dyDescent="0.25">
      <c r="A106" s="181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6"/>
    </row>
    <row r="107" spans="1:12" ht="18.75" customHeight="1" x14ac:dyDescent="0.25">
      <c r="A107" s="181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6"/>
    </row>
    <row r="108" spans="1:12" ht="24" customHeight="1" x14ac:dyDescent="0.25">
      <c r="A108" s="181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6"/>
    </row>
    <row r="109" spans="1:12" ht="24" customHeight="1" x14ac:dyDescent="0.25">
      <c r="A109" s="181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6"/>
    </row>
    <row r="110" spans="1:12" ht="18.75" customHeight="1" x14ac:dyDescent="0.25">
      <c r="A110" s="181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6"/>
    </row>
    <row r="111" spans="1:12" ht="18.75" customHeight="1" x14ac:dyDescent="0.25">
      <c r="A111" s="181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6"/>
    </row>
    <row r="112" spans="1:12" ht="18.75" customHeight="1" x14ac:dyDescent="0.25">
      <c r="A112" s="181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6"/>
    </row>
    <row r="113" spans="1:12" ht="18.75" customHeight="1" x14ac:dyDescent="0.25">
      <c r="A113" s="181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6"/>
    </row>
    <row r="114" spans="1:12" ht="18.75" customHeight="1" x14ac:dyDescent="0.25">
      <c r="A114" s="181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6"/>
    </row>
    <row r="115" spans="1:12" ht="18.75" customHeight="1" x14ac:dyDescent="0.25">
      <c r="A115" s="181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6"/>
    </row>
    <row r="116" spans="1:12" ht="18.75" customHeight="1" x14ac:dyDescent="0.25">
      <c r="A116" s="181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6"/>
    </row>
    <row r="117" spans="1:12" ht="18.75" customHeight="1" x14ac:dyDescent="0.25">
      <c r="A117" s="181"/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6"/>
    </row>
    <row r="118" spans="1:12" ht="18.75" customHeight="1" x14ac:dyDescent="0.25">
      <c r="A118" s="181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6"/>
    </row>
    <row r="119" spans="1:12" ht="18.75" customHeight="1" x14ac:dyDescent="0.25">
      <c r="A119" s="181"/>
      <c r="B119" s="213"/>
      <c r="C119" s="213"/>
      <c r="D119" s="213"/>
      <c r="E119" s="213"/>
      <c r="F119" s="213"/>
      <c r="G119" s="213"/>
      <c r="H119" s="213"/>
      <c r="I119" s="213"/>
      <c r="J119" s="213"/>
      <c r="K119" s="213"/>
      <c r="L119" s="26"/>
    </row>
    <row r="120" spans="1:12" ht="15.75" customHeight="1" x14ac:dyDescent="0.25">
      <c r="A120" s="181"/>
      <c r="B120" s="213"/>
      <c r="C120" s="213"/>
      <c r="D120" s="213"/>
      <c r="E120" s="213"/>
      <c r="F120" s="213"/>
      <c r="G120" s="213"/>
      <c r="H120" s="213"/>
      <c r="I120" s="213"/>
      <c r="J120" s="213"/>
      <c r="K120" s="213"/>
      <c r="L120" s="26"/>
    </row>
    <row r="121" spans="1:12" ht="15.75" customHeight="1" x14ac:dyDescent="0.25">
      <c r="A121" s="181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6"/>
    </row>
    <row r="122" spans="1:12" ht="15.75" customHeight="1" x14ac:dyDescent="0.25">
      <c r="A122" s="181"/>
      <c r="B122" s="213"/>
      <c r="C122" s="213"/>
      <c r="D122" s="213"/>
      <c r="E122" s="213"/>
      <c r="F122" s="213"/>
      <c r="G122" s="213"/>
      <c r="H122" s="213"/>
      <c r="I122" s="213"/>
      <c r="J122" s="213"/>
      <c r="K122" s="213"/>
      <c r="L122" s="26"/>
    </row>
    <row r="123" spans="1:12" ht="15.75" customHeight="1" x14ac:dyDescent="0.25">
      <c r="A123" s="181"/>
      <c r="B123" s="213"/>
      <c r="C123" s="213"/>
      <c r="D123" s="213"/>
      <c r="E123" s="213"/>
      <c r="F123" s="213"/>
      <c r="G123" s="213"/>
      <c r="H123" s="213"/>
      <c r="I123" s="213"/>
      <c r="J123" s="213"/>
      <c r="K123" s="213"/>
      <c r="L123" s="26"/>
    </row>
    <row r="124" spans="1:12" ht="15.75" customHeight="1" x14ac:dyDescent="0.25">
      <c r="A124" s="181"/>
      <c r="B124" s="213"/>
      <c r="C124" s="213"/>
      <c r="D124" s="213"/>
      <c r="E124" s="213"/>
      <c r="F124" s="213"/>
      <c r="G124" s="213"/>
      <c r="H124" s="213"/>
      <c r="I124" s="213"/>
      <c r="J124" s="213"/>
      <c r="K124" s="213"/>
    </row>
    <row r="125" spans="1:12" ht="15.75" customHeight="1" x14ac:dyDescent="0.25">
      <c r="A125" s="181"/>
      <c r="B125" s="213"/>
      <c r="C125" s="213"/>
      <c r="D125" s="213"/>
      <c r="E125" s="213"/>
      <c r="F125" s="213"/>
      <c r="G125" s="213"/>
      <c r="H125" s="213"/>
      <c r="I125" s="213"/>
      <c r="J125" s="213"/>
      <c r="K125" s="213"/>
    </row>
    <row r="126" spans="1:12" ht="15.75" customHeight="1" x14ac:dyDescent="0.25">
      <c r="A126" s="181"/>
      <c r="B126" s="213"/>
      <c r="C126" s="213"/>
      <c r="D126" s="213"/>
      <c r="E126" s="213"/>
      <c r="F126" s="213"/>
      <c r="G126" s="213"/>
      <c r="H126" s="213"/>
      <c r="I126" s="213"/>
      <c r="J126" s="213"/>
      <c r="K126" s="213"/>
    </row>
    <row r="127" spans="1:12" ht="15.75" customHeight="1" x14ac:dyDescent="0.25">
      <c r="A127" s="181"/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</row>
    <row r="128" spans="1:12" ht="15.75" customHeight="1" x14ac:dyDescent="0.25">
      <c r="A128" s="181"/>
      <c r="B128" s="213"/>
      <c r="C128" s="213"/>
      <c r="D128" s="213"/>
      <c r="E128" s="213"/>
      <c r="F128" s="213"/>
      <c r="G128" s="213"/>
      <c r="H128" s="213"/>
      <c r="I128" s="213"/>
      <c r="J128" s="213"/>
      <c r="K128" s="213"/>
    </row>
    <row r="129" spans="1:12" ht="15.75" customHeight="1" x14ac:dyDescent="0.25">
      <c r="A129" s="181"/>
      <c r="B129" s="213"/>
      <c r="C129" s="213"/>
      <c r="D129" s="213"/>
      <c r="E129" s="213"/>
      <c r="F129" s="213"/>
      <c r="G129" s="213"/>
      <c r="H129" s="213"/>
      <c r="I129" s="213"/>
      <c r="J129" s="213"/>
      <c r="K129" s="213"/>
      <c r="L129" s="29"/>
    </row>
    <row r="130" spans="1:12" ht="15.75" x14ac:dyDescent="0.25">
      <c r="A130" s="181"/>
      <c r="B130" s="213"/>
      <c r="C130" s="213"/>
      <c r="D130" s="213"/>
      <c r="E130" s="213"/>
      <c r="F130" s="213"/>
      <c r="G130" s="213"/>
      <c r="H130" s="213"/>
      <c r="I130" s="213"/>
      <c r="J130" s="213"/>
      <c r="K130" s="213"/>
    </row>
    <row r="131" spans="1:12" ht="15.75" x14ac:dyDescent="0.25">
      <c r="A131" s="181"/>
      <c r="B131" s="213"/>
      <c r="C131" s="213"/>
      <c r="D131" s="213"/>
      <c r="E131" s="213"/>
      <c r="F131" s="213"/>
      <c r="G131" s="213"/>
      <c r="H131" s="213"/>
      <c r="I131" s="213"/>
      <c r="J131" s="213"/>
      <c r="K131" s="213"/>
      <c r="L131" s="28"/>
    </row>
    <row r="132" spans="1:12" ht="15.75" x14ac:dyDescent="0.25">
      <c r="A132" s="181"/>
      <c r="B132" s="213"/>
      <c r="C132" s="213"/>
      <c r="D132" s="213"/>
      <c r="E132" s="213"/>
      <c r="F132" s="213"/>
      <c r="G132" s="213"/>
      <c r="H132" s="213"/>
      <c r="I132" s="213"/>
      <c r="J132" s="213"/>
      <c r="K132" s="213"/>
    </row>
    <row r="133" spans="1:12" ht="15.75" x14ac:dyDescent="0.25">
      <c r="A133" s="181"/>
      <c r="B133" s="213"/>
      <c r="C133" s="213"/>
      <c r="D133" s="213"/>
      <c r="E133" s="213"/>
      <c r="F133" s="213"/>
      <c r="G133" s="213"/>
      <c r="H133" s="213"/>
      <c r="I133" s="213"/>
      <c r="J133" s="213"/>
      <c r="K133" s="213"/>
    </row>
    <row r="134" spans="1:12" ht="15.75" x14ac:dyDescent="0.25">
      <c r="A134" s="181"/>
      <c r="B134" s="213"/>
      <c r="C134" s="213"/>
      <c r="D134" s="213"/>
      <c r="E134" s="213"/>
      <c r="F134" s="213"/>
      <c r="G134" s="213"/>
      <c r="H134" s="213"/>
      <c r="I134" s="213"/>
      <c r="J134" s="213"/>
      <c r="K134" s="213"/>
    </row>
    <row r="135" spans="1:12" ht="15.75" x14ac:dyDescent="0.25">
      <c r="A135" s="181"/>
      <c r="B135" s="213"/>
      <c r="C135" s="213"/>
      <c r="D135" s="213"/>
      <c r="E135" s="213"/>
      <c r="F135" s="213"/>
      <c r="G135" s="213"/>
      <c r="H135" s="213"/>
      <c r="I135" s="213"/>
      <c r="J135" s="213"/>
      <c r="K135" s="213"/>
      <c r="L135" s="28"/>
    </row>
    <row r="136" spans="1:12" ht="15.75" x14ac:dyDescent="0.25">
      <c r="A136" s="181"/>
      <c r="B136" s="213"/>
      <c r="C136" s="213"/>
      <c r="D136" s="213"/>
      <c r="E136" s="213"/>
      <c r="F136" s="213"/>
      <c r="G136" s="213"/>
      <c r="H136" s="213"/>
      <c r="I136" s="213"/>
      <c r="J136" s="213"/>
      <c r="K136" s="213"/>
    </row>
    <row r="137" spans="1:12" ht="15.75" x14ac:dyDescent="0.25">
      <c r="A137" s="181"/>
      <c r="B137" s="213"/>
      <c r="C137" s="213"/>
      <c r="D137" s="213"/>
      <c r="E137" s="213"/>
      <c r="F137" s="213"/>
      <c r="G137" s="213"/>
      <c r="H137" s="213"/>
      <c r="I137" s="213"/>
      <c r="J137" s="213"/>
      <c r="K137" s="213"/>
    </row>
    <row r="138" spans="1:12" ht="15.75" x14ac:dyDescent="0.25">
      <c r="A138" s="181"/>
      <c r="B138" s="213"/>
      <c r="C138" s="213"/>
      <c r="D138" s="213"/>
      <c r="E138" s="213"/>
      <c r="F138" s="213"/>
      <c r="G138" s="213"/>
      <c r="H138" s="213"/>
      <c r="I138" s="213"/>
      <c r="J138" s="213"/>
      <c r="K138" s="213"/>
    </row>
    <row r="139" spans="1:12" ht="15.75" x14ac:dyDescent="0.25">
      <c r="A139" s="181"/>
      <c r="B139" s="213"/>
      <c r="C139" s="213"/>
      <c r="D139" s="213"/>
      <c r="E139" s="213"/>
      <c r="F139" s="213"/>
      <c r="G139" s="213"/>
      <c r="H139" s="213"/>
      <c r="I139" s="213"/>
      <c r="J139" s="213"/>
      <c r="K139" s="213"/>
    </row>
    <row r="140" spans="1:12" ht="15.75" x14ac:dyDescent="0.25">
      <c r="A140" s="181"/>
      <c r="B140" s="213"/>
      <c r="C140" s="213"/>
      <c r="D140" s="213"/>
      <c r="E140" s="213"/>
      <c r="F140" s="213"/>
      <c r="G140" s="213"/>
      <c r="H140" s="213"/>
      <c r="I140" s="213"/>
      <c r="J140" s="213"/>
      <c r="K140" s="213"/>
    </row>
    <row r="141" spans="1:12" ht="15.75" x14ac:dyDescent="0.25">
      <c r="A141" s="181"/>
      <c r="B141" s="213"/>
      <c r="C141" s="213"/>
      <c r="D141" s="213"/>
      <c r="E141" s="213"/>
      <c r="F141" s="213"/>
      <c r="G141" s="213"/>
      <c r="H141" s="213"/>
      <c r="I141" s="213"/>
      <c r="J141" s="213"/>
      <c r="K141" s="213"/>
    </row>
    <row r="142" spans="1:12" ht="15.75" x14ac:dyDescent="0.25">
      <c r="A142" s="181"/>
      <c r="B142" s="213"/>
      <c r="C142" s="213"/>
      <c r="D142" s="213"/>
      <c r="E142" s="213"/>
      <c r="F142" s="213"/>
      <c r="G142" s="213"/>
      <c r="H142" s="213"/>
      <c r="I142" s="213"/>
      <c r="J142" s="213"/>
      <c r="K142" s="213"/>
    </row>
    <row r="143" spans="1:12" ht="15.75" x14ac:dyDescent="0.25">
      <c r="A143" s="181"/>
      <c r="B143" s="213"/>
      <c r="C143" s="213"/>
      <c r="D143" s="213"/>
      <c r="E143" s="213"/>
      <c r="F143" s="213"/>
      <c r="G143" s="213"/>
      <c r="H143" s="213"/>
      <c r="I143" s="213"/>
      <c r="J143" s="213"/>
      <c r="K143" s="213"/>
    </row>
    <row r="144" spans="1:12" ht="15.75" x14ac:dyDescent="0.25">
      <c r="A144" s="181"/>
      <c r="B144" s="213"/>
      <c r="C144" s="213"/>
      <c r="D144" s="213"/>
      <c r="E144" s="213"/>
      <c r="F144" s="213"/>
      <c r="G144" s="213"/>
      <c r="H144" s="213"/>
      <c r="I144" s="213"/>
      <c r="J144" s="213"/>
      <c r="K144" s="213"/>
    </row>
    <row r="145" spans="1:11" ht="15.75" x14ac:dyDescent="0.25">
      <c r="A145" s="181"/>
      <c r="B145" s="213"/>
      <c r="C145" s="213"/>
      <c r="D145" s="213"/>
      <c r="E145" s="213"/>
      <c r="F145" s="213"/>
      <c r="G145" s="213"/>
      <c r="H145" s="213"/>
      <c r="I145" s="213"/>
      <c r="J145" s="213"/>
      <c r="K145" s="213"/>
    </row>
    <row r="146" spans="1:11" ht="15.75" x14ac:dyDescent="0.25">
      <c r="A146" s="181"/>
      <c r="B146" s="213"/>
      <c r="C146" s="213"/>
      <c r="D146" s="213"/>
      <c r="E146" s="213"/>
      <c r="F146" s="213"/>
      <c r="G146" s="213"/>
      <c r="H146" s="213"/>
      <c r="I146" s="213"/>
      <c r="J146" s="213"/>
      <c r="K146" s="213"/>
    </row>
    <row r="147" spans="1:11" ht="15.75" x14ac:dyDescent="0.25">
      <c r="A147" s="181"/>
      <c r="B147" s="213"/>
      <c r="C147" s="213"/>
      <c r="D147" s="213"/>
      <c r="E147" s="213"/>
      <c r="F147" s="213"/>
      <c r="G147" s="213"/>
      <c r="H147" s="213"/>
      <c r="I147" s="213"/>
      <c r="J147" s="213"/>
      <c r="K147" s="213"/>
    </row>
    <row r="148" spans="1:11" ht="15.75" x14ac:dyDescent="0.25">
      <c r="A148" s="181"/>
      <c r="B148" s="213"/>
      <c r="C148" s="213"/>
      <c r="D148" s="213"/>
      <c r="E148" s="213"/>
      <c r="F148" s="213"/>
      <c r="G148" s="213"/>
      <c r="H148" s="213"/>
      <c r="I148" s="213"/>
      <c r="J148" s="213"/>
      <c r="K148" s="213"/>
    </row>
    <row r="149" spans="1:11" ht="15.75" x14ac:dyDescent="0.25">
      <c r="A149" s="181"/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</row>
    <row r="150" spans="1:11" ht="15.75" x14ac:dyDescent="0.25">
      <c r="A150" s="181"/>
      <c r="B150" s="213"/>
      <c r="C150" s="213"/>
      <c r="D150" s="213"/>
      <c r="E150" s="213"/>
      <c r="F150" s="213"/>
      <c r="G150" s="213"/>
      <c r="H150" s="213"/>
      <c r="I150" s="213"/>
      <c r="J150" s="213"/>
      <c r="K150" s="213"/>
    </row>
    <row r="151" spans="1:11" ht="15.75" x14ac:dyDescent="0.25">
      <c r="A151" s="181"/>
      <c r="B151" s="213"/>
      <c r="C151" s="213"/>
      <c r="D151" s="213"/>
      <c r="E151" s="213"/>
      <c r="F151" s="213"/>
      <c r="G151" s="213"/>
      <c r="H151" s="213"/>
      <c r="I151" s="213"/>
      <c r="J151" s="213"/>
      <c r="K151" s="213"/>
    </row>
    <row r="152" spans="1:11" ht="15.75" x14ac:dyDescent="0.25">
      <c r="A152" s="181"/>
      <c r="B152" s="213"/>
      <c r="C152" s="213"/>
      <c r="D152" s="213"/>
      <c r="E152" s="213"/>
      <c r="F152" s="213"/>
      <c r="G152" s="213"/>
      <c r="H152" s="213"/>
      <c r="I152" s="213"/>
      <c r="J152" s="213"/>
      <c r="K152" s="213"/>
    </row>
    <row r="153" spans="1:11" ht="15.75" x14ac:dyDescent="0.25">
      <c r="A153" s="181"/>
      <c r="B153" s="213"/>
      <c r="C153" s="213"/>
      <c r="D153" s="213"/>
      <c r="E153" s="213"/>
      <c r="F153" s="213"/>
      <c r="G153" s="213"/>
      <c r="H153" s="213"/>
      <c r="I153" s="213"/>
      <c r="J153" s="213"/>
      <c r="K153" s="213"/>
    </row>
    <row r="154" spans="1:11" ht="15.75" x14ac:dyDescent="0.25">
      <c r="A154" s="181"/>
      <c r="B154" s="213"/>
      <c r="C154" s="213"/>
      <c r="D154" s="213"/>
      <c r="E154" s="213"/>
      <c r="F154" s="213"/>
      <c r="G154" s="213"/>
      <c r="H154" s="213"/>
      <c r="I154" s="213"/>
      <c r="J154" s="213"/>
      <c r="K154" s="213"/>
    </row>
    <row r="155" spans="1:11" ht="15.75" x14ac:dyDescent="0.25">
      <c r="A155" s="181"/>
      <c r="B155" s="213"/>
      <c r="C155" s="213"/>
      <c r="D155" s="213"/>
      <c r="E155" s="213"/>
      <c r="F155" s="213"/>
      <c r="G155" s="213"/>
      <c r="H155" s="213"/>
      <c r="I155" s="213"/>
      <c r="J155" s="213"/>
      <c r="K155" s="213"/>
    </row>
    <row r="156" spans="1:11" ht="15.75" x14ac:dyDescent="0.25">
      <c r="A156" s="181"/>
      <c r="B156" s="213"/>
      <c r="C156" s="213"/>
      <c r="D156" s="213"/>
      <c r="E156" s="213"/>
      <c r="F156" s="213"/>
      <c r="G156" s="213"/>
      <c r="H156" s="213"/>
      <c r="I156" s="213"/>
      <c r="J156" s="213"/>
      <c r="K156" s="213"/>
    </row>
    <row r="157" spans="1:11" ht="15.75" x14ac:dyDescent="0.25">
      <c r="A157" s="181"/>
      <c r="B157" s="213"/>
      <c r="C157" s="213"/>
      <c r="D157" s="213"/>
      <c r="E157" s="213"/>
      <c r="F157" s="213"/>
      <c r="G157" s="213"/>
      <c r="H157" s="213"/>
      <c r="I157" s="213"/>
      <c r="J157" s="213"/>
      <c r="K157" s="213"/>
    </row>
    <row r="158" spans="1:11" ht="15.75" x14ac:dyDescent="0.25">
      <c r="A158" s="181"/>
      <c r="B158" s="213"/>
      <c r="C158" s="213"/>
      <c r="D158" s="213"/>
      <c r="E158" s="213"/>
      <c r="F158" s="213"/>
      <c r="G158" s="213"/>
      <c r="H158" s="213"/>
      <c r="I158" s="213"/>
      <c r="J158" s="213"/>
      <c r="K158" s="213"/>
    </row>
    <row r="159" spans="1:11" ht="15.75" x14ac:dyDescent="0.25">
      <c r="A159" s="181"/>
      <c r="B159" s="213"/>
      <c r="C159" s="213"/>
      <c r="D159" s="213"/>
      <c r="E159" s="213"/>
      <c r="F159" s="213"/>
      <c r="G159" s="213"/>
      <c r="H159" s="213"/>
      <c r="I159" s="213"/>
      <c r="J159" s="213"/>
      <c r="K159" s="213"/>
    </row>
    <row r="160" spans="1:11" ht="15.75" x14ac:dyDescent="0.25">
      <c r="A160" s="181"/>
      <c r="B160" s="213"/>
      <c r="C160" s="213"/>
      <c r="D160" s="213"/>
      <c r="E160" s="213"/>
      <c r="F160" s="213"/>
      <c r="G160" s="213"/>
      <c r="H160" s="213"/>
      <c r="I160" s="213"/>
      <c r="J160" s="213"/>
      <c r="K160" s="213"/>
    </row>
    <row r="161" spans="1:11" ht="15.75" x14ac:dyDescent="0.25">
      <c r="A161" s="181"/>
      <c r="B161" s="213"/>
      <c r="C161" s="213"/>
      <c r="D161" s="213"/>
      <c r="E161" s="213"/>
      <c r="F161" s="213"/>
      <c r="G161" s="213"/>
      <c r="H161" s="213"/>
      <c r="I161" s="213"/>
      <c r="J161" s="213"/>
      <c r="K161" s="213"/>
    </row>
    <row r="162" spans="1:11" ht="15.75" x14ac:dyDescent="0.25">
      <c r="A162" s="181"/>
      <c r="B162" s="213"/>
      <c r="C162" s="213"/>
      <c r="D162" s="213"/>
      <c r="E162" s="213"/>
      <c r="F162" s="213"/>
      <c r="G162" s="213"/>
      <c r="H162" s="213"/>
      <c r="I162" s="213"/>
      <c r="J162" s="213"/>
      <c r="K162" s="213"/>
    </row>
    <row r="163" spans="1:11" ht="15.75" x14ac:dyDescent="0.25">
      <c r="A163" s="181"/>
      <c r="B163" s="213"/>
      <c r="C163" s="213"/>
      <c r="D163" s="213"/>
      <c r="E163" s="213"/>
      <c r="F163" s="213"/>
      <c r="G163" s="213"/>
      <c r="H163" s="213"/>
      <c r="I163" s="213"/>
      <c r="J163" s="213"/>
      <c r="K163" s="213"/>
    </row>
    <row r="164" spans="1:11" ht="15.75" x14ac:dyDescent="0.25">
      <c r="A164" s="181"/>
      <c r="B164" s="213"/>
      <c r="C164" s="213"/>
      <c r="D164" s="213"/>
      <c r="E164" s="213"/>
      <c r="F164" s="213"/>
      <c r="G164" s="213"/>
      <c r="H164" s="213"/>
      <c r="I164" s="213"/>
      <c r="J164" s="213"/>
      <c r="K164" s="213"/>
    </row>
    <row r="165" spans="1:11" ht="15.75" x14ac:dyDescent="0.25">
      <c r="A165" s="181"/>
      <c r="B165" s="213"/>
      <c r="C165" s="213"/>
      <c r="D165" s="213"/>
      <c r="E165" s="213"/>
      <c r="F165" s="213"/>
      <c r="G165" s="213"/>
      <c r="H165" s="213"/>
      <c r="I165" s="213"/>
      <c r="J165" s="213"/>
      <c r="K165" s="213"/>
    </row>
    <row r="166" spans="1:11" ht="15.75" x14ac:dyDescent="0.25">
      <c r="A166" s="181"/>
      <c r="B166" s="213"/>
      <c r="C166" s="213"/>
      <c r="D166" s="213"/>
      <c r="E166" s="213"/>
      <c r="F166" s="213"/>
      <c r="G166" s="213"/>
      <c r="H166" s="213"/>
      <c r="I166" s="213"/>
      <c r="J166" s="213"/>
      <c r="K166" s="213"/>
    </row>
    <row r="167" spans="1:11" ht="15.75" x14ac:dyDescent="0.25">
      <c r="A167" s="181"/>
      <c r="B167" s="213"/>
      <c r="C167" s="213"/>
      <c r="D167" s="213"/>
      <c r="E167" s="213"/>
      <c r="F167" s="213"/>
      <c r="G167" s="213"/>
      <c r="H167" s="213"/>
      <c r="I167" s="213"/>
      <c r="J167" s="213"/>
      <c r="K167" s="213"/>
    </row>
    <row r="168" spans="1:11" ht="15.75" x14ac:dyDescent="0.25">
      <c r="A168" s="181"/>
      <c r="B168" s="213"/>
      <c r="C168" s="213"/>
      <c r="D168" s="213"/>
      <c r="E168" s="213"/>
      <c r="F168" s="213"/>
      <c r="G168" s="213"/>
      <c r="H168" s="213"/>
      <c r="I168" s="213"/>
      <c r="J168" s="213"/>
      <c r="K168" s="213"/>
    </row>
    <row r="169" spans="1:11" ht="15.75" x14ac:dyDescent="0.25">
      <c r="A169" s="181"/>
      <c r="B169" s="213"/>
      <c r="C169" s="213"/>
      <c r="D169" s="213"/>
      <c r="E169" s="213"/>
      <c r="F169" s="213"/>
      <c r="G169" s="213"/>
      <c r="H169" s="213"/>
      <c r="I169" s="213"/>
      <c r="J169" s="213"/>
      <c r="K169" s="213"/>
    </row>
    <row r="170" spans="1:11" ht="15.75" x14ac:dyDescent="0.25">
      <c r="A170" s="181"/>
      <c r="B170" s="213"/>
      <c r="C170" s="213"/>
      <c r="D170" s="213"/>
      <c r="E170" s="213"/>
      <c r="F170" s="213"/>
      <c r="G170" s="213"/>
      <c r="H170" s="213"/>
      <c r="I170" s="213"/>
      <c r="J170" s="213"/>
      <c r="K170" s="213"/>
    </row>
    <row r="171" spans="1:11" ht="15.75" x14ac:dyDescent="0.25">
      <c r="A171" s="181"/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</row>
    <row r="172" spans="1:11" ht="15.75" x14ac:dyDescent="0.25">
      <c r="A172" s="181"/>
      <c r="B172" s="213"/>
      <c r="C172" s="213"/>
      <c r="D172" s="213"/>
      <c r="E172" s="213"/>
      <c r="F172" s="213"/>
      <c r="G172" s="213"/>
      <c r="H172" s="213"/>
      <c r="I172" s="213"/>
      <c r="J172" s="213"/>
      <c r="K172" s="213"/>
    </row>
    <row r="173" spans="1:11" ht="15.75" x14ac:dyDescent="0.25">
      <c r="A173" s="181"/>
      <c r="B173" s="213"/>
      <c r="C173" s="213"/>
      <c r="D173" s="213"/>
      <c r="E173" s="213"/>
      <c r="F173" s="213"/>
      <c r="G173" s="213"/>
      <c r="H173" s="213"/>
      <c r="I173" s="213"/>
      <c r="J173" s="213"/>
      <c r="K173" s="213"/>
    </row>
    <row r="174" spans="1:11" ht="15.75" x14ac:dyDescent="0.25">
      <c r="A174" s="181"/>
      <c r="B174" s="213"/>
      <c r="C174" s="213"/>
      <c r="D174" s="213"/>
      <c r="E174" s="213"/>
      <c r="F174" s="213"/>
      <c r="G174" s="213"/>
      <c r="H174" s="213"/>
      <c r="I174" s="213"/>
      <c r="J174" s="213"/>
      <c r="K174" s="213"/>
    </row>
    <row r="175" spans="1:11" ht="15.75" x14ac:dyDescent="0.25">
      <c r="A175" s="181"/>
      <c r="B175" s="213"/>
      <c r="C175" s="213"/>
      <c r="D175" s="213"/>
      <c r="E175" s="213"/>
      <c r="F175" s="213"/>
      <c r="G175" s="213"/>
      <c r="H175" s="213"/>
      <c r="I175" s="213"/>
      <c r="J175" s="213"/>
      <c r="K175" s="213"/>
    </row>
    <row r="176" spans="1:11" ht="15.75" x14ac:dyDescent="0.25">
      <c r="A176" s="181"/>
      <c r="B176" s="213"/>
      <c r="C176" s="213"/>
      <c r="D176" s="213"/>
      <c r="E176" s="213"/>
      <c r="F176" s="213"/>
      <c r="G176" s="213"/>
      <c r="H176" s="213"/>
      <c r="I176" s="213"/>
      <c r="J176" s="213"/>
      <c r="K176" s="213"/>
    </row>
    <row r="177" spans="1:11" ht="15.75" x14ac:dyDescent="0.25">
      <c r="A177" s="181"/>
      <c r="B177" s="213"/>
      <c r="C177" s="213"/>
      <c r="D177" s="213"/>
      <c r="E177" s="213"/>
      <c r="F177" s="213"/>
      <c r="G177" s="213"/>
      <c r="H177" s="213"/>
      <c r="I177" s="213"/>
      <c r="J177" s="213"/>
      <c r="K177" s="213"/>
    </row>
    <row r="178" spans="1:11" ht="15.75" x14ac:dyDescent="0.25">
      <c r="A178" s="181"/>
      <c r="B178" s="213"/>
      <c r="C178" s="213"/>
      <c r="D178" s="213"/>
      <c r="E178" s="213"/>
      <c r="F178" s="213"/>
      <c r="G178" s="213"/>
      <c r="H178" s="213"/>
      <c r="I178" s="213"/>
      <c r="J178" s="213"/>
      <c r="K178" s="213"/>
    </row>
    <row r="179" spans="1:11" ht="15.75" x14ac:dyDescent="0.25">
      <c r="A179" s="181"/>
      <c r="B179" s="213"/>
      <c r="C179" s="213"/>
      <c r="D179" s="213"/>
      <c r="E179" s="213"/>
      <c r="F179" s="213"/>
      <c r="G179" s="213"/>
      <c r="H179" s="213"/>
      <c r="I179" s="213"/>
      <c r="J179" s="213"/>
      <c r="K179" s="213"/>
    </row>
    <row r="180" spans="1:11" ht="15.75" x14ac:dyDescent="0.25">
      <c r="A180" s="181"/>
      <c r="B180" s="213"/>
      <c r="C180" s="213"/>
      <c r="D180" s="213"/>
      <c r="E180" s="213"/>
      <c r="F180" s="213"/>
      <c r="G180" s="213"/>
      <c r="H180" s="213"/>
      <c r="I180" s="213"/>
      <c r="J180" s="213"/>
      <c r="K180" s="213"/>
    </row>
    <row r="181" spans="1:11" ht="15.75" x14ac:dyDescent="0.25">
      <c r="A181" s="181"/>
      <c r="B181" s="213"/>
      <c r="C181" s="213"/>
      <c r="D181" s="213"/>
      <c r="E181" s="213"/>
      <c r="F181" s="213"/>
      <c r="G181" s="213"/>
      <c r="H181" s="213"/>
      <c r="I181" s="213"/>
      <c r="J181" s="213"/>
      <c r="K181" s="213"/>
    </row>
    <row r="182" spans="1:11" ht="15.75" x14ac:dyDescent="0.25">
      <c r="A182" s="181"/>
      <c r="B182" s="213"/>
      <c r="C182" s="213"/>
      <c r="D182" s="213"/>
      <c r="E182" s="213"/>
      <c r="F182" s="213"/>
      <c r="G182" s="213"/>
      <c r="H182" s="213"/>
      <c r="I182" s="213"/>
      <c r="J182" s="213"/>
      <c r="K182" s="213"/>
    </row>
    <row r="183" spans="1:11" x14ac:dyDescent="0.25">
      <c r="A183" s="9"/>
      <c r="C183" s="8"/>
    </row>
    <row r="184" spans="1:11" x14ac:dyDescent="0.25">
      <c r="E184" s="27"/>
    </row>
  </sheetData>
  <mergeCells count="119">
    <mergeCell ref="A180:K180"/>
    <mergeCell ref="A181:K181"/>
    <mergeCell ref="A182:K182"/>
    <mergeCell ref="A175:K175"/>
    <mergeCell ref="A176:K176"/>
    <mergeCell ref="A177:K177"/>
    <mergeCell ref="A178:K178"/>
    <mergeCell ref="A179:K179"/>
    <mergeCell ref="A170:K170"/>
    <mergeCell ref="A171:K171"/>
    <mergeCell ref="A172:K172"/>
    <mergeCell ref="A173:K173"/>
    <mergeCell ref="A174:K174"/>
    <mergeCell ref="A165:K165"/>
    <mergeCell ref="A166:K166"/>
    <mergeCell ref="A167:K167"/>
    <mergeCell ref="A168:K168"/>
    <mergeCell ref="A169:K169"/>
    <mergeCell ref="A160:K160"/>
    <mergeCell ref="A161:K161"/>
    <mergeCell ref="A162:K162"/>
    <mergeCell ref="A163:K163"/>
    <mergeCell ref="A164:K164"/>
    <mergeCell ref="A155:K155"/>
    <mergeCell ref="A156:K156"/>
    <mergeCell ref="A157:K157"/>
    <mergeCell ref="A158:K158"/>
    <mergeCell ref="A159:K159"/>
    <mergeCell ref="A150:K150"/>
    <mergeCell ref="A151:K151"/>
    <mergeCell ref="A152:K152"/>
    <mergeCell ref="A153:K153"/>
    <mergeCell ref="A154:K154"/>
    <mergeCell ref="A145:K145"/>
    <mergeCell ref="A146:K146"/>
    <mergeCell ref="A147:K147"/>
    <mergeCell ref="A148:K148"/>
    <mergeCell ref="A149:K149"/>
    <mergeCell ref="A140:K140"/>
    <mergeCell ref="A141:K141"/>
    <mergeCell ref="A142:K142"/>
    <mergeCell ref="A143:K143"/>
    <mergeCell ref="A144:K144"/>
    <mergeCell ref="A135:K135"/>
    <mergeCell ref="A136:K136"/>
    <mergeCell ref="A137:K137"/>
    <mergeCell ref="A138:K138"/>
    <mergeCell ref="A139:K139"/>
    <mergeCell ref="A130:K130"/>
    <mergeCell ref="A131:K131"/>
    <mergeCell ref="A132:K132"/>
    <mergeCell ref="A133:K133"/>
    <mergeCell ref="A134:K134"/>
    <mergeCell ref="A125:K125"/>
    <mergeCell ref="A126:K126"/>
    <mergeCell ref="A127:K127"/>
    <mergeCell ref="A128:K128"/>
    <mergeCell ref="A129:K129"/>
    <mergeCell ref="A120:K120"/>
    <mergeCell ref="A121:K121"/>
    <mergeCell ref="A122:K122"/>
    <mergeCell ref="A123:K123"/>
    <mergeCell ref="A124:K124"/>
    <mergeCell ref="A115:K115"/>
    <mergeCell ref="A116:K116"/>
    <mergeCell ref="A117:K117"/>
    <mergeCell ref="A118:K118"/>
    <mergeCell ref="A119:K119"/>
    <mergeCell ref="A110:K110"/>
    <mergeCell ref="A111:K111"/>
    <mergeCell ref="A112:K112"/>
    <mergeCell ref="A113:K113"/>
    <mergeCell ref="A114:K114"/>
    <mergeCell ref="A105:K105"/>
    <mergeCell ref="A106:K106"/>
    <mergeCell ref="A107:K107"/>
    <mergeCell ref="A108:K108"/>
    <mergeCell ref="A109:K109"/>
    <mergeCell ref="A100:K100"/>
    <mergeCell ref="A101:K101"/>
    <mergeCell ref="A102:K102"/>
    <mergeCell ref="A103:K103"/>
    <mergeCell ref="A104:K104"/>
    <mergeCell ref="A96:K96"/>
    <mergeCell ref="A97:K97"/>
    <mergeCell ref="A98:K98"/>
    <mergeCell ref="A99:K99"/>
    <mergeCell ref="A90:K90"/>
    <mergeCell ref="A91:K91"/>
    <mergeCell ref="A92:K92"/>
    <mergeCell ref="A93:K93"/>
    <mergeCell ref="A94:K94"/>
    <mergeCell ref="A87:K87"/>
    <mergeCell ref="A88:K88"/>
    <mergeCell ref="A89:K89"/>
    <mergeCell ref="A80:K80"/>
    <mergeCell ref="A81:K81"/>
    <mergeCell ref="A82:K82"/>
    <mergeCell ref="A83:K83"/>
    <mergeCell ref="A84:K84"/>
    <mergeCell ref="A95:K95"/>
    <mergeCell ref="A78:K78"/>
    <mergeCell ref="A79:K79"/>
    <mergeCell ref="A70:K70"/>
    <mergeCell ref="A71:K71"/>
    <mergeCell ref="A72:K72"/>
    <mergeCell ref="A73:K73"/>
    <mergeCell ref="A74:K74"/>
    <mergeCell ref="A85:K85"/>
    <mergeCell ref="A86:K86"/>
    <mergeCell ref="A69:K69"/>
    <mergeCell ref="A6:I6"/>
    <mergeCell ref="A32:I32"/>
    <mergeCell ref="A1:I1"/>
    <mergeCell ref="A3:I3"/>
    <mergeCell ref="A4:I4"/>
    <mergeCell ref="A75:K75"/>
    <mergeCell ref="A76:K76"/>
    <mergeCell ref="A77:K77"/>
  </mergeCells>
  <pageMargins left="0.7" right="0.7" top="0.75" bottom="0.75" header="0.3" footer="0.3"/>
  <pageSetup paperSize="9"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workbookViewId="0">
      <selection activeCell="D14" sqref="D14"/>
    </sheetView>
  </sheetViews>
  <sheetFormatPr defaultRowHeight="15" x14ac:dyDescent="0.25"/>
  <cols>
    <col min="1" max="1" width="36.28515625" customWidth="1"/>
    <col min="2" max="2" width="14.42578125" customWidth="1"/>
    <col min="3" max="3" width="15" customWidth="1"/>
    <col min="4" max="4" width="14.7109375" customWidth="1"/>
    <col min="5" max="5" width="17" customWidth="1"/>
    <col min="6" max="6" width="19.42578125" customWidth="1"/>
  </cols>
  <sheetData>
    <row r="1" spans="1:6" ht="51.75" customHeight="1" x14ac:dyDescent="0.25">
      <c r="A1" s="181" t="s">
        <v>231</v>
      </c>
      <c r="B1" s="181"/>
      <c r="C1" s="181"/>
      <c r="D1" s="181"/>
      <c r="E1" s="181"/>
      <c r="F1" s="181"/>
    </row>
    <row r="2" spans="1:6" ht="18" x14ac:dyDescent="0.25">
      <c r="A2" s="4"/>
      <c r="B2" s="4"/>
      <c r="C2" s="4"/>
      <c r="D2" s="4"/>
      <c r="E2" s="4"/>
      <c r="F2" s="4"/>
    </row>
    <row r="3" spans="1:6" ht="15.75" x14ac:dyDescent="0.25">
      <c r="A3" s="181" t="s">
        <v>24</v>
      </c>
      <c r="B3" s="181"/>
      <c r="C3" s="181"/>
      <c r="D3" s="181"/>
      <c r="E3" s="181"/>
      <c r="F3" s="181"/>
    </row>
    <row r="4" spans="1:6" ht="18" x14ac:dyDescent="0.25">
      <c r="B4" s="4"/>
      <c r="C4" s="4"/>
      <c r="D4" s="4"/>
      <c r="E4" s="5"/>
      <c r="F4" s="5"/>
    </row>
    <row r="5" spans="1:6" ht="15.75" x14ac:dyDescent="0.25">
      <c r="A5" s="181" t="s">
        <v>8</v>
      </c>
      <c r="B5" s="181"/>
      <c r="C5" s="181"/>
      <c r="D5" s="181"/>
      <c r="E5" s="181"/>
      <c r="F5" s="181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81" t="s">
        <v>218</v>
      </c>
      <c r="B7" s="181"/>
      <c r="C7" s="181"/>
      <c r="D7" s="181"/>
      <c r="E7" s="181"/>
      <c r="F7" s="181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67" t="s">
        <v>219</v>
      </c>
      <c r="B9" s="168" t="s">
        <v>198</v>
      </c>
      <c r="C9" s="175" t="s">
        <v>217</v>
      </c>
      <c r="D9" s="175" t="s">
        <v>188</v>
      </c>
      <c r="E9" s="175" t="s">
        <v>32</v>
      </c>
      <c r="F9" s="175" t="s">
        <v>189</v>
      </c>
    </row>
    <row r="10" spans="1:6" ht="16.5" customHeight="1" x14ac:dyDescent="0.25">
      <c r="A10" s="171" t="s">
        <v>0</v>
      </c>
      <c r="B10" s="174">
        <f>SUM(B11:B20)</f>
        <v>1112880.72</v>
      </c>
      <c r="C10" s="174">
        <f t="shared" ref="C10:F10" si="0">SUM(C11:C20)</f>
        <v>1070621.1099999999</v>
      </c>
      <c r="D10" s="174">
        <f t="shared" si="0"/>
        <v>1252069</v>
      </c>
      <c r="E10" s="174">
        <f t="shared" si="0"/>
        <v>1250719</v>
      </c>
      <c r="F10" s="174">
        <f t="shared" si="0"/>
        <v>1250719</v>
      </c>
    </row>
    <row r="11" spans="1:6" ht="18.75" customHeight="1" x14ac:dyDescent="0.25">
      <c r="A11" s="172" t="s">
        <v>222</v>
      </c>
      <c r="B11" s="178">
        <v>28522.91</v>
      </c>
      <c r="C11" s="176">
        <v>519.34</v>
      </c>
      <c r="D11" s="177">
        <v>770</v>
      </c>
      <c r="E11" s="177">
        <v>770</v>
      </c>
      <c r="F11" s="177">
        <v>770</v>
      </c>
    </row>
    <row r="12" spans="1:6" x14ac:dyDescent="0.25">
      <c r="A12" s="172" t="s">
        <v>223</v>
      </c>
      <c r="B12" s="179">
        <v>138180.62</v>
      </c>
      <c r="C12" s="173">
        <v>97202.44</v>
      </c>
      <c r="D12" s="173">
        <v>107213</v>
      </c>
      <c r="E12" s="173">
        <v>107213</v>
      </c>
      <c r="F12" s="173">
        <v>107213</v>
      </c>
    </row>
    <row r="13" spans="1:6" x14ac:dyDescent="0.25">
      <c r="A13" s="170" t="s">
        <v>224</v>
      </c>
      <c r="B13" s="179">
        <v>2628.16</v>
      </c>
      <c r="C13" s="173">
        <v>2761.96</v>
      </c>
      <c r="D13" s="173">
        <v>2501</v>
      </c>
      <c r="E13" s="173">
        <v>2501</v>
      </c>
      <c r="F13" s="173">
        <v>2501</v>
      </c>
    </row>
    <row r="14" spans="1:6" x14ac:dyDescent="0.25">
      <c r="A14" s="170" t="s">
        <v>225</v>
      </c>
      <c r="B14" s="179">
        <v>4409.55</v>
      </c>
      <c r="C14" s="173">
        <v>3981.7</v>
      </c>
      <c r="D14" s="173">
        <v>6500</v>
      </c>
      <c r="E14" s="173">
        <v>6500</v>
      </c>
      <c r="F14" s="173">
        <v>6500</v>
      </c>
    </row>
    <row r="15" spans="1:6" x14ac:dyDescent="0.25">
      <c r="A15" s="170" t="s">
        <v>226</v>
      </c>
      <c r="B15" s="179">
        <v>1327.23</v>
      </c>
      <c r="C15" s="173">
        <v>796.34</v>
      </c>
      <c r="D15" s="173">
        <v>1300</v>
      </c>
      <c r="E15" s="173">
        <v>1300</v>
      </c>
      <c r="F15" s="173">
        <v>1300</v>
      </c>
    </row>
    <row r="16" spans="1:6" x14ac:dyDescent="0.25">
      <c r="A16" s="170" t="s">
        <v>227</v>
      </c>
      <c r="B16" s="179">
        <v>907515.68</v>
      </c>
      <c r="C16" s="173">
        <v>932444.07</v>
      </c>
      <c r="D16" s="173">
        <v>1127435</v>
      </c>
      <c r="E16" s="173">
        <v>1127435</v>
      </c>
      <c r="F16" s="173">
        <v>1127435</v>
      </c>
    </row>
    <row r="17" spans="1:6" x14ac:dyDescent="0.25">
      <c r="A17" s="170" t="s">
        <v>228</v>
      </c>
      <c r="B17" s="179">
        <v>29168.43</v>
      </c>
      <c r="C17" s="173">
        <v>31588.03</v>
      </c>
      <c r="D17" s="173">
        <v>5000</v>
      </c>
      <c r="E17" s="173">
        <v>5000</v>
      </c>
      <c r="F17" s="173">
        <v>5000</v>
      </c>
    </row>
    <row r="18" spans="1:6" x14ac:dyDescent="0.25">
      <c r="A18" s="170" t="s">
        <v>230</v>
      </c>
      <c r="B18" s="179">
        <v>1128.1400000000001</v>
      </c>
      <c r="C18" s="173">
        <v>0</v>
      </c>
      <c r="D18" s="173">
        <v>0</v>
      </c>
      <c r="E18" s="173">
        <v>0</v>
      </c>
      <c r="F18" s="173">
        <v>0</v>
      </c>
    </row>
    <row r="19" spans="1:6" x14ac:dyDescent="0.25">
      <c r="A19" s="170" t="s">
        <v>229</v>
      </c>
      <c r="B19" s="179">
        <v>0</v>
      </c>
      <c r="C19" s="173">
        <v>1327.23</v>
      </c>
      <c r="D19" s="173">
        <v>1350</v>
      </c>
      <c r="E19" s="173">
        <v>0</v>
      </c>
      <c r="F19" s="173">
        <v>0</v>
      </c>
    </row>
    <row r="20" spans="1:6" x14ac:dyDescent="0.25">
      <c r="A20" s="170" t="s">
        <v>220</v>
      </c>
      <c r="B20" s="169"/>
      <c r="C20" s="169"/>
      <c r="D20" s="169"/>
      <c r="E20" s="169"/>
      <c r="F20" s="169"/>
    </row>
    <row r="23" spans="1:6" ht="15.75" x14ac:dyDescent="0.25">
      <c r="A23" s="181" t="s">
        <v>221</v>
      </c>
      <c r="B23" s="181"/>
      <c r="C23" s="181"/>
      <c r="D23" s="181"/>
      <c r="E23" s="181"/>
      <c r="F23" s="181"/>
    </row>
    <row r="24" spans="1:6" ht="18" x14ac:dyDescent="0.25">
      <c r="A24" s="4"/>
      <c r="B24" s="4"/>
      <c r="C24" s="4"/>
      <c r="D24" s="4"/>
      <c r="E24" s="5"/>
      <c r="F24" s="5"/>
    </row>
    <row r="25" spans="1:6" ht="25.5" x14ac:dyDescent="0.25">
      <c r="A25" s="167" t="s">
        <v>219</v>
      </c>
      <c r="B25" s="168" t="s">
        <v>198</v>
      </c>
      <c r="C25" s="167" t="s">
        <v>217</v>
      </c>
      <c r="D25" s="167" t="s">
        <v>188</v>
      </c>
      <c r="E25" s="167" t="s">
        <v>32</v>
      </c>
      <c r="F25" s="167" t="s">
        <v>189</v>
      </c>
    </row>
    <row r="26" spans="1:6" x14ac:dyDescent="0.25">
      <c r="A26" s="171" t="s">
        <v>2</v>
      </c>
      <c r="B26" s="174">
        <f>SUM(B27:B35)</f>
        <v>1109333.56</v>
      </c>
      <c r="C26" s="174">
        <f>SUM(C27:C35)</f>
        <v>1070621.1099999999</v>
      </c>
      <c r="D26" s="174">
        <f>SUM(D27:D35)</f>
        <v>1252069</v>
      </c>
      <c r="E26" s="174">
        <f>SUM(E27:E35)</f>
        <v>1250719</v>
      </c>
      <c r="F26" s="174">
        <f>SUM(F27:F35)</f>
        <v>1250719</v>
      </c>
    </row>
    <row r="27" spans="1:6" x14ac:dyDescent="0.25">
      <c r="A27" s="172" t="s">
        <v>222</v>
      </c>
      <c r="B27" s="178">
        <v>28522.91</v>
      </c>
      <c r="C27" s="176">
        <v>519.34</v>
      </c>
      <c r="D27" s="177">
        <v>770</v>
      </c>
      <c r="E27" s="177">
        <v>770</v>
      </c>
      <c r="F27" s="177">
        <v>770</v>
      </c>
    </row>
    <row r="28" spans="1:6" x14ac:dyDescent="0.25">
      <c r="A28" s="172" t="s">
        <v>223</v>
      </c>
      <c r="B28" s="179">
        <v>138180.62</v>
      </c>
      <c r="C28" s="173">
        <v>97202.44</v>
      </c>
      <c r="D28" s="173">
        <v>107213</v>
      </c>
      <c r="E28" s="173">
        <v>107213</v>
      </c>
      <c r="F28" s="173">
        <v>107213</v>
      </c>
    </row>
    <row r="29" spans="1:6" x14ac:dyDescent="0.25">
      <c r="A29" s="170" t="s">
        <v>224</v>
      </c>
      <c r="B29" s="179">
        <v>13.09</v>
      </c>
      <c r="C29" s="173">
        <v>2761.96</v>
      </c>
      <c r="D29" s="173">
        <v>2501</v>
      </c>
      <c r="E29" s="173">
        <v>2501</v>
      </c>
      <c r="F29" s="173">
        <v>2501</v>
      </c>
    </row>
    <row r="30" spans="1:6" x14ac:dyDescent="0.25">
      <c r="A30" s="170" t="s">
        <v>225</v>
      </c>
      <c r="B30" s="179">
        <v>4409.55</v>
      </c>
      <c r="C30" s="173">
        <v>3981.7</v>
      </c>
      <c r="D30" s="173">
        <v>6500</v>
      </c>
      <c r="E30" s="173">
        <v>6500</v>
      </c>
      <c r="F30" s="173">
        <v>6500</v>
      </c>
    </row>
    <row r="31" spans="1:6" x14ac:dyDescent="0.25">
      <c r="A31" s="170" t="s">
        <v>226</v>
      </c>
      <c r="B31" s="179">
        <v>1327.23</v>
      </c>
      <c r="C31" s="173">
        <v>796.34</v>
      </c>
      <c r="D31" s="173">
        <v>1300</v>
      </c>
      <c r="E31" s="173">
        <v>1300</v>
      </c>
      <c r="F31" s="173">
        <v>1300</v>
      </c>
    </row>
    <row r="32" spans="1:6" x14ac:dyDescent="0.25">
      <c r="A32" s="170" t="s">
        <v>227</v>
      </c>
      <c r="B32" s="179">
        <v>907515.67</v>
      </c>
      <c r="C32" s="173">
        <v>932444.07</v>
      </c>
      <c r="D32" s="173">
        <v>1127435</v>
      </c>
      <c r="E32" s="173">
        <v>1127435</v>
      </c>
      <c r="F32" s="173">
        <v>1127435</v>
      </c>
    </row>
    <row r="33" spans="1:6" x14ac:dyDescent="0.25">
      <c r="A33" s="170" t="s">
        <v>228</v>
      </c>
      <c r="B33" s="179">
        <v>28236.35</v>
      </c>
      <c r="C33" s="173">
        <v>31588.03</v>
      </c>
      <c r="D33" s="173">
        <v>5000</v>
      </c>
      <c r="E33" s="173">
        <v>5000</v>
      </c>
      <c r="F33" s="173">
        <v>5000</v>
      </c>
    </row>
    <row r="34" spans="1:6" x14ac:dyDescent="0.25">
      <c r="A34" s="170" t="s">
        <v>230</v>
      </c>
      <c r="B34" s="179">
        <v>1128.1400000000001</v>
      </c>
      <c r="C34" s="173">
        <v>0</v>
      </c>
      <c r="D34" s="173">
        <v>0</v>
      </c>
      <c r="E34" s="173">
        <v>0</v>
      </c>
      <c r="F34" s="173">
        <v>0</v>
      </c>
    </row>
    <row r="35" spans="1:6" x14ac:dyDescent="0.25">
      <c r="A35" s="170" t="s">
        <v>229</v>
      </c>
      <c r="B35" s="179">
        <v>0</v>
      </c>
      <c r="C35" s="173">
        <v>1327.23</v>
      </c>
      <c r="D35" s="173">
        <v>1350</v>
      </c>
      <c r="E35" s="173">
        <v>0</v>
      </c>
      <c r="F35" s="173">
        <v>0</v>
      </c>
    </row>
    <row r="36" spans="1:6" x14ac:dyDescent="0.25">
      <c r="A36" s="170" t="s">
        <v>220</v>
      </c>
      <c r="B36" s="169"/>
      <c r="C36" s="169"/>
      <c r="D36" s="169"/>
      <c r="E36" s="169"/>
      <c r="F36" s="169"/>
    </row>
  </sheetData>
  <mergeCells count="5">
    <mergeCell ref="A1:F1"/>
    <mergeCell ref="A3:F3"/>
    <mergeCell ref="A5:F5"/>
    <mergeCell ref="A7:F7"/>
    <mergeCell ref="A23:F23"/>
  </mergeCells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tabSelected="1" workbookViewId="0">
      <selection activeCell="D23" sqref="D23"/>
    </sheetView>
  </sheetViews>
  <sheetFormatPr defaultRowHeight="15" x14ac:dyDescent="0.25"/>
  <cols>
    <col min="1" max="1" width="37.7109375" customWidth="1"/>
    <col min="2" max="2" width="21.28515625" customWidth="1"/>
    <col min="3" max="3" width="17.42578125" customWidth="1"/>
    <col min="4" max="4" width="18.140625" customWidth="1"/>
    <col min="5" max="5" width="18.42578125" customWidth="1"/>
    <col min="6" max="6" width="17.7109375" customWidth="1"/>
  </cols>
  <sheetData>
    <row r="1" spans="1:6" ht="42" customHeight="1" x14ac:dyDescent="0.25">
      <c r="A1" s="181" t="s">
        <v>231</v>
      </c>
      <c r="B1" s="181"/>
      <c r="C1" s="181"/>
      <c r="D1" s="181"/>
      <c r="E1" s="181"/>
      <c r="F1" s="181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81" t="s">
        <v>24</v>
      </c>
      <c r="B3" s="181"/>
      <c r="C3" s="181"/>
      <c r="D3" s="181"/>
      <c r="E3" s="211"/>
      <c r="F3" s="211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81" t="s">
        <v>8</v>
      </c>
      <c r="B5" s="182"/>
      <c r="C5" s="182"/>
      <c r="D5" s="182"/>
      <c r="E5" s="182"/>
      <c r="F5" s="182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81" t="s">
        <v>20</v>
      </c>
      <c r="B7" s="213"/>
      <c r="C7" s="213"/>
      <c r="D7" s="213"/>
      <c r="E7" s="213"/>
      <c r="F7" s="213"/>
    </row>
    <row r="8" spans="1:6" ht="18" x14ac:dyDescent="0.25">
      <c r="A8" s="4"/>
      <c r="B8" s="4"/>
      <c r="C8" s="4"/>
      <c r="D8" s="4"/>
      <c r="E8" s="5"/>
      <c r="F8" s="5"/>
    </row>
    <row r="9" spans="1:6" ht="18" x14ac:dyDescent="0.25">
      <c r="A9" s="4"/>
      <c r="B9" s="4"/>
      <c r="C9" s="4"/>
      <c r="D9" s="4"/>
      <c r="E9" s="5"/>
      <c r="F9" s="5"/>
    </row>
    <row r="10" spans="1:6" ht="25.5" x14ac:dyDescent="0.25">
      <c r="A10" s="23" t="s">
        <v>21</v>
      </c>
      <c r="B10" s="24" t="s">
        <v>198</v>
      </c>
      <c r="C10" s="23" t="s">
        <v>217</v>
      </c>
      <c r="D10" s="23" t="s">
        <v>188</v>
      </c>
      <c r="E10" s="23" t="s">
        <v>32</v>
      </c>
      <c r="F10" s="23" t="s">
        <v>189</v>
      </c>
    </row>
    <row r="11" spans="1:6" ht="15.75" customHeight="1" x14ac:dyDescent="0.25">
      <c r="A11" s="32" t="s">
        <v>22</v>
      </c>
      <c r="B11" s="51">
        <f>B12</f>
        <v>1109333.56</v>
      </c>
      <c r="C11" s="51">
        <f t="shared" ref="C11:F11" si="0">C12</f>
        <v>1070621.1069082222</v>
      </c>
      <c r="D11" s="51">
        <f t="shared" si="0"/>
        <v>1252069</v>
      </c>
      <c r="E11" s="51">
        <f t="shared" si="0"/>
        <v>1250719</v>
      </c>
      <c r="F11" s="51">
        <f t="shared" si="0"/>
        <v>1250719</v>
      </c>
    </row>
    <row r="12" spans="1:6" ht="27" customHeight="1" x14ac:dyDescent="0.25">
      <c r="A12" s="7" t="s">
        <v>35</v>
      </c>
      <c r="B12" s="52">
        <f>B13+B14+B15</f>
        <v>1109333.56</v>
      </c>
      <c r="C12" s="52">
        <f t="shared" ref="C12" si="1">C13+C14+C15</f>
        <v>1070621.1069082222</v>
      </c>
      <c r="D12" s="52">
        <f t="shared" ref="D12:F12" si="2">D13+D14+D15</f>
        <v>1252069</v>
      </c>
      <c r="E12" s="52">
        <f t="shared" si="2"/>
        <v>1250719</v>
      </c>
      <c r="F12" s="52">
        <f t="shared" si="2"/>
        <v>1250719</v>
      </c>
    </row>
    <row r="13" spans="1:6" ht="30" customHeight="1" x14ac:dyDescent="0.25">
      <c r="A13" s="39" t="s">
        <v>36</v>
      </c>
      <c r="B13" s="50">
        <v>1043452.53</v>
      </c>
      <c r="C13" s="50">
        <f>7886881.76/7.5345</f>
        <v>1046769.0968212887</v>
      </c>
      <c r="D13" s="50">
        <v>1229649</v>
      </c>
      <c r="E13" s="50">
        <v>1229649</v>
      </c>
      <c r="F13" s="50">
        <v>1229649</v>
      </c>
    </row>
    <row r="14" spans="1:6" ht="26.45" customHeight="1" x14ac:dyDescent="0.25">
      <c r="A14" s="39" t="s">
        <v>182</v>
      </c>
      <c r="B14" s="50">
        <v>62231.17</v>
      </c>
      <c r="C14" s="49">
        <f>154800/7.5345</f>
        <v>20545.490742584112</v>
      </c>
      <c r="D14" s="49">
        <v>14850</v>
      </c>
      <c r="E14" s="49">
        <v>13500</v>
      </c>
      <c r="F14" s="49">
        <v>13500</v>
      </c>
    </row>
    <row r="15" spans="1:6" ht="30.6" customHeight="1" x14ac:dyDescent="0.25">
      <c r="A15" s="39" t="s">
        <v>183</v>
      </c>
      <c r="B15" s="50">
        <v>3649.86</v>
      </c>
      <c r="C15" s="49">
        <f>24912.97/7.5345</f>
        <v>3306.5193443493263</v>
      </c>
      <c r="D15" s="49">
        <v>7570</v>
      </c>
      <c r="E15" s="49">
        <v>7570</v>
      </c>
      <c r="F15" s="49">
        <v>7570</v>
      </c>
    </row>
    <row r="16" spans="1:6" x14ac:dyDescent="0.25">
      <c r="A16" s="40"/>
      <c r="B16" s="41"/>
      <c r="C16" s="40"/>
      <c r="D16" s="40"/>
      <c r="E16" s="40"/>
      <c r="F16" s="4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05"/>
  <sheetViews>
    <sheetView workbookViewId="0">
      <selection activeCell="F65" sqref="F65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3.7109375" customWidth="1"/>
    <col min="4" max="4" width="39.7109375" customWidth="1"/>
    <col min="5" max="5" width="17.140625" style="46" customWidth="1"/>
    <col min="6" max="6" width="18.5703125" style="46" customWidth="1"/>
    <col min="7" max="7" width="17.42578125" style="46" customWidth="1"/>
    <col min="8" max="8" width="18.28515625" style="46" customWidth="1"/>
    <col min="9" max="9" width="17.140625" style="46" customWidth="1"/>
    <col min="10" max="10" width="5.5703125" customWidth="1"/>
    <col min="11" max="11" width="11.7109375" hidden="1" customWidth="1"/>
    <col min="12" max="12" width="7.7109375" customWidth="1"/>
    <col min="13" max="13" width="14.7109375" customWidth="1"/>
  </cols>
  <sheetData>
    <row r="1" spans="1:12" ht="42" customHeight="1" x14ac:dyDescent="0.25">
      <c r="A1" s="181" t="s">
        <v>231</v>
      </c>
      <c r="B1" s="181"/>
      <c r="C1" s="181"/>
      <c r="D1" s="181"/>
      <c r="E1" s="181"/>
      <c r="F1" s="181"/>
      <c r="G1" s="181"/>
      <c r="H1" s="181"/>
      <c r="I1" s="181"/>
      <c r="J1" s="30"/>
    </row>
    <row r="2" spans="1:12" ht="12" customHeight="1" x14ac:dyDescent="0.25">
      <c r="A2" s="4"/>
      <c r="B2" s="4"/>
      <c r="C2" s="4"/>
      <c r="D2" s="4"/>
      <c r="E2" s="47"/>
      <c r="F2" s="47"/>
      <c r="G2" s="47"/>
      <c r="H2" s="48"/>
      <c r="I2" s="48"/>
      <c r="J2" s="5"/>
    </row>
    <row r="3" spans="1:12" ht="18" customHeight="1" x14ac:dyDescent="0.25">
      <c r="A3" s="181" t="s">
        <v>23</v>
      </c>
      <c r="B3" s="182"/>
      <c r="C3" s="182"/>
      <c r="D3" s="182"/>
      <c r="E3" s="182"/>
      <c r="F3" s="182"/>
      <c r="G3" s="182"/>
      <c r="H3" s="182"/>
      <c r="I3" s="182"/>
      <c r="J3" s="31"/>
    </row>
    <row r="4" spans="1:12" ht="18" x14ac:dyDescent="0.25">
      <c r="A4" s="4"/>
      <c r="B4" s="4"/>
      <c r="C4" s="4"/>
      <c r="D4" s="4"/>
      <c r="E4" s="47"/>
      <c r="F4" s="47"/>
      <c r="G4" s="47"/>
      <c r="H4" s="48"/>
      <c r="I4" s="53"/>
      <c r="J4" s="25"/>
    </row>
    <row r="5" spans="1:12" ht="7.5" customHeight="1" x14ac:dyDescent="0.25">
      <c r="A5" s="4"/>
      <c r="B5" s="4"/>
      <c r="C5" s="4"/>
      <c r="D5" s="4"/>
      <c r="E5"/>
      <c r="F5"/>
      <c r="G5"/>
      <c r="H5"/>
      <c r="I5"/>
    </row>
    <row r="6" spans="1:12" ht="30" x14ac:dyDescent="0.25">
      <c r="A6" s="237" t="s">
        <v>25</v>
      </c>
      <c r="B6" s="238"/>
      <c r="C6" s="239"/>
      <c r="D6" s="76" t="s">
        <v>26</v>
      </c>
      <c r="E6" s="68" t="s">
        <v>198</v>
      </c>
      <c r="F6" s="66" t="s">
        <v>31</v>
      </c>
      <c r="G6" s="66" t="s">
        <v>188</v>
      </c>
      <c r="H6" s="66" t="s">
        <v>32</v>
      </c>
      <c r="I6" s="66" t="s">
        <v>189</v>
      </c>
    </row>
    <row r="7" spans="1:12" x14ac:dyDescent="0.25">
      <c r="A7" s="225" t="s">
        <v>37</v>
      </c>
      <c r="B7" s="240"/>
      <c r="C7" s="241"/>
      <c r="D7" s="77" t="s">
        <v>28</v>
      </c>
      <c r="E7" s="64"/>
      <c r="F7" s="67"/>
      <c r="G7" s="67"/>
      <c r="H7" s="67"/>
      <c r="I7" s="67"/>
    </row>
    <row r="8" spans="1:12" x14ac:dyDescent="0.25">
      <c r="A8" s="225" t="s">
        <v>118</v>
      </c>
      <c r="B8" s="240"/>
      <c r="C8" s="241"/>
      <c r="D8" s="77" t="s">
        <v>119</v>
      </c>
      <c r="E8" s="60">
        <f>E9+E91</f>
        <v>1109333.5599999998</v>
      </c>
      <c r="F8" s="60">
        <f t="shared" ref="F8:G8" si="0">F9+F91</f>
        <v>1070621.10654058</v>
      </c>
      <c r="G8" s="60">
        <f t="shared" si="0"/>
        <v>1252069</v>
      </c>
      <c r="H8" s="60">
        <f t="shared" ref="H8:I8" si="1">H9+H91</f>
        <v>1250719</v>
      </c>
      <c r="I8" s="60">
        <f t="shared" si="1"/>
        <v>1250719</v>
      </c>
    </row>
    <row r="9" spans="1:12" ht="25.5" x14ac:dyDescent="0.25">
      <c r="A9" s="225" t="s">
        <v>120</v>
      </c>
      <c r="B9" s="219"/>
      <c r="C9" s="220"/>
      <c r="D9" s="77" t="s">
        <v>121</v>
      </c>
      <c r="E9" s="60">
        <f>E10+E16+E24+E64</f>
        <v>167831.66</v>
      </c>
      <c r="F9" s="60">
        <f>F10+F24+F64</f>
        <v>97721.776790762495</v>
      </c>
      <c r="G9" s="60">
        <f>G10+G16+G23</f>
        <v>107983</v>
      </c>
      <c r="H9" s="60">
        <f>H10+H24+H64</f>
        <v>107983</v>
      </c>
      <c r="I9" s="60">
        <f>I10+I24+I64</f>
        <v>107983</v>
      </c>
    </row>
    <row r="10" spans="1:12" x14ac:dyDescent="0.25">
      <c r="A10" s="226" t="s">
        <v>122</v>
      </c>
      <c r="B10" s="227"/>
      <c r="C10" s="228"/>
      <c r="D10" s="78" t="s">
        <v>123</v>
      </c>
      <c r="E10" s="79">
        <f>E11</f>
        <v>1128.1400000000001</v>
      </c>
      <c r="F10" s="75">
        <f t="shared" ref="F10:I12" si="2">F11</f>
        <v>0</v>
      </c>
      <c r="G10" s="75">
        <f t="shared" si="2"/>
        <v>0</v>
      </c>
      <c r="H10" s="75">
        <f t="shared" si="2"/>
        <v>0</v>
      </c>
      <c r="I10" s="75">
        <f t="shared" si="2"/>
        <v>0</v>
      </c>
    </row>
    <row r="11" spans="1:12" x14ac:dyDescent="0.25">
      <c r="A11" s="229" t="s">
        <v>116</v>
      </c>
      <c r="B11" s="230"/>
      <c r="C11" s="231"/>
      <c r="D11" s="80" t="s">
        <v>202</v>
      </c>
      <c r="E11" s="81">
        <f>E12</f>
        <v>1128.1400000000001</v>
      </c>
      <c r="F11" s="82">
        <f t="shared" si="2"/>
        <v>0</v>
      </c>
      <c r="G11" s="82">
        <f t="shared" si="2"/>
        <v>0</v>
      </c>
      <c r="H11" s="82">
        <f t="shared" si="2"/>
        <v>0</v>
      </c>
      <c r="I11" s="82">
        <f t="shared" si="2"/>
        <v>0</v>
      </c>
    </row>
    <row r="12" spans="1:12" ht="25.5" x14ac:dyDescent="0.25">
      <c r="A12" s="232" t="s">
        <v>124</v>
      </c>
      <c r="B12" s="233"/>
      <c r="C12" s="234"/>
      <c r="D12" s="57" t="s">
        <v>125</v>
      </c>
      <c r="E12" s="83">
        <f>E13</f>
        <v>1128.1400000000001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L12" s="46"/>
    </row>
    <row r="13" spans="1:12" x14ac:dyDescent="0.25">
      <c r="A13" s="216" t="s">
        <v>153</v>
      </c>
      <c r="B13" s="235"/>
      <c r="C13" s="236"/>
      <c r="D13" s="33" t="s">
        <v>126</v>
      </c>
      <c r="E13" s="61">
        <f>E15</f>
        <v>1128.1400000000001</v>
      </c>
      <c r="F13" s="62">
        <f>F15</f>
        <v>0</v>
      </c>
      <c r="G13" s="62">
        <f t="shared" ref="G13:I13" si="3">G15</f>
        <v>0</v>
      </c>
      <c r="H13" s="62">
        <f t="shared" si="3"/>
        <v>0</v>
      </c>
      <c r="I13" s="62">
        <f t="shared" si="3"/>
        <v>0</v>
      </c>
    </row>
    <row r="14" spans="1:12" x14ac:dyDescent="0.25">
      <c r="A14" s="85">
        <v>37</v>
      </c>
      <c r="B14" s="86"/>
      <c r="C14" s="77"/>
      <c r="D14" s="77" t="s">
        <v>143</v>
      </c>
      <c r="E14" s="87">
        <f>E15</f>
        <v>1128.1400000000001</v>
      </c>
      <c r="F14" s="60">
        <f t="shared" ref="F14:I14" si="4">F15</f>
        <v>0</v>
      </c>
      <c r="G14" s="60">
        <f t="shared" si="4"/>
        <v>0</v>
      </c>
      <c r="H14" s="60">
        <f t="shared" si="4"/>
        <v>0</v>
      </c>
      <c r="I14" s="60">
        <f t="shared" si="4"/>
        <v>0</v>
      </c>
    </row>
    <row r="15" spans="1:12" ht="15" customHeight="1" x14ac:dyDescent="0.25">
      <c r="A15" s="225">
        <v>3722</v>
      </c>
      <c r="B15" s="240"/>
      <c r="C15" s="241"/>
      <c r="D15" s="22" t="s">
        <v>127</v>
      </c>
      <c r="E15" s="64">
        <v>1128.1400000000001</v>
      </c>
      <c r="F15" s="64">
        <v>0</v>
      </c>
      <c r="G15" s="64">
        <v>0</v>
      </c>
      <c r="H15" s="64">
        <v>0</v>
      </c>
      <c r="I15" s="64">
        <v>0</v>
      </c>
    </row>
    <row r="16" spans="1:12" x14ac:dyDescent="0.25">
      <c r="A16" s="226" t="s">
        <v>131</v>
      </c>
      <c r="B16" s="227"/>
      <c r="C16" s="228"/>
      <c r="D16" s="88" t="s">
        <v>102</v>
      </c>
      <c r="E16" s="75">
        <f>E18</f>
        <v>12002.29</v>
      </c>
      <c r="F16" s="75">
        <f>F18</f>
        <v>0</v>
      </c>
      <c r="G16" s="75">
        <f t="shared" ref="G16:I16" si="5">G18</f>
        <v>0</v>
      </c>
      <c r="H16" s="75">
        <f t="shared" si="5"/>
        <v>0</v>
      </c>
      <c r="I16" s="75">
        <f t="shared" si="5"/>
        <v>0</v>
      </c>
    </row>
    <row r="17" spans="1:9" ht="15" customHeight="1" x14ac:dyDescent="0.25">
      <c r="A17" s="216" t="s">
        <v>107</v>
      </c>
      <c r="B17" s="235"/>
      <c r="C17" s="236"/>
      <c r="D17" s="216" t="s">
        <v>13</v>
      </c>
      <c r="E17" s="217"/>
      <c r="F17" s="221"/>
      <c r="G17" s="222"/>
      <c r="H17" s="223"/>
      <c r="I17" s="224"/>
    </row>
    <row r="18" spans="1:9" ht="26.25" customHeight="1" x14ac:dyDescent="0.25">
      <c r="A18" s="229" t="s">
        <v>101</v>
      </c>
      <c r="B18" s="230"/>
      <c r="C18" s="231"/>
      <c r="D18" s="80" t="s">
        <v>132</v>
      </c>
      <c r="E18" s="82">
        <f t="shared" ref="E18" si="6">E19</f>
        <v>12002.29</v>
      </c>
      <c r="F18" s="82">
        <f t="shared" ref="F18:I18" si="7">F19</f>
        <v>0</v>
      </c>
      <c r="G18" s="82">
        <f t="shared" si="7"/>
        <v>0</v>
      </c>
      <c r="H18" s="82">
        <f t="shared" si="7"/>
        <v>0</v>
      </c>
      <c r="I18" s="82">
        <f t="shared" si="7"/>
        <v>0</v>
      </c>
    </row>
    <row r="19" spans="1:9" ht="27" customHeight="1" x14ac:dyDescent="0.25">
      <c r="A19" s="232" t="s">
        <v>133</v>
      </c>
      <c r="B19" s="233"/>
      <c r="C19" s="234"/>
      <c r="D19" s="57" t="s">
        <v>134</v>
      </c>
      <c r="E19" s="89">
        <f>E20</f>
        <v>12002.29</v>
      </c>
      <c r="F19" s="89">
        <f>F21</f>
        <v>0</v>
      </c>
      <c r="G19" s="89">
        <f t="shared" ref="G19:I19" si="8">G21</f>
        <v>0</v>
      </c>
      <c r="H19" s="89">
        <f t="shared" si="8"/>
        <v>0</v>
      </c>
      <c r="I19" s="89">
        <f t="shared" si="8"/>
        <v>0</v>
      </c>
    </row>
    <row r="20" spans="1:9" ht="27" customHeight="1" x14ac:dyDescent="0.25">
      <c r="A20" s="85">
        <v>45</v>
      </c>
      <c r="B20" s="86"/>
      <c r="C20" s="77"/>
      <c r="D20" s="77" t="s">
        <v>156</v>
      </c>
      <c r="E20" s="60">
        <f>E21</f>
        <v>12002.29</v>
      </c>
      <c r="F20" s="60">
        <f t="shared" ref="F20:I20" si="9">F21</f>
        <v>0</v>
      </c>
      <c r="G20" s="60">
        <f t="shared" si="9"/>
        <v>0</v>
      </c>
      <c r="H20" s="60">
        <f t="shared" si="9"/>
        <v>0</v>
      </c>
      <c r="I20" s="60">
        <f t="shared" si="9"/>
        <v>0</v>
      </c>
    </row>
    <row r="21" spans="1:9" ht="13.5" customHeight="1" x14ac:dyDescent="0.25">
      <c r="A21" s="85">
        <v>4511</v>
      </c>
      <c r="B21" s="86"/>
      <c r="C21" s="77"/>
      <c r="D21" s="22" t="s">
        <v>113</v>
      </c>
      <c r="E21" s="64">
        <v>12002.29</v>
      </c>
      <c r="F21" s="64">
        <v>0</v>
      </c>
      <c r="G21" s="64">
        <v>0</v>
      </c>
      <c r="H21" s="64">
        <v>0</v>
      </c>
      <c r="I21" s="64">
        <v>0</v>
      </c>
    </row>
    <row r="22" spans="1:9" ht="10.5" customHeight="1" x14ac:dyDescent="0.25">
      <c r="A22" s="85"/>
      <c r="B22" s="86"/>
      <c r="C22" s="77"/>
      <c r="D22" s="22"/>
      <c r="E22" s="64"/>
      <c r="F22" s="67"/>
      <c r="G22" s="67"/>
      <c r="H22" s="67"/>
      <c r="I22" s="67"/>
    </row>
    <row r="23" spans="1:9" ht="13.5" customHeight="1" x14ac:dyDescent="0.25">
      <c r="A23" s="225" t="s">
        <v>128</v>
      </c>
      <c r="B23" s="219"/>
      <c r="C23" s="220"/>
      <c r="D23" s="77" t="s">
        <v>187</v>
      </c>
      <c r="E23" s="60">
        <f>E24+E64</f>
        <v>154701.22999999998</v>
      </c>
      <c r="F23" s="60">
        <f t="shared" ref="F23:G23" si="10">F24+F64</f>
        <v>97721.776790762495</v>
      </c>
      <c r="G23" s="60">
        <f t="shared" si="10"/>
        <v>107983</v>
      </c>
      <c r="H23" s="60">
        <f>H24+H64</f>
        <v>107983</v>
      </c>
      <c r="I23" s="60">
        <f>I24+I64</f>
        <v>107983</v>
      </c>
    </row>
    <row r="24" spans="1:9" ht="16.5" customHeight="1" x14ac:dyDescent="0.25">
      <c r="A24" s="226" t="s">
        <v>74</v>
      </c>
      <c r="B24" s="227"/>
      <c r="C24" s="228"/>
      <c r="D24" s="78" t="s">
        <v>39</v>
      </c>
      <c r="E24" s="75">
        <f>E25</f>
        <v>106028.51</v>
      </c>
      <c r="F24" s="75">
        <f t="shared" ref="F24:I24" si="11">F25</f>
        <v>97202.436790762498</v>
      </c>
      <c r="G24" s="75">
        <f>G25</f>
        <v>107213</v>
      </c>
      <c r="H24" s="75">
        <f t="shared" si="11"/>
        <v>107213</v>
      </c>
      <c r="I24" s="75">
        <f t="shared" si="11"/>
        <v>107213</v>
      </c>
    </row>
    <row r="25" spans="1:9" ht="25.5" x14ac:dyDescent="0.25">
      <c r="A25" s="229" t="s">
        <v>38</v>
      </c>
      <c r="B25" s="230"/>
      <c r="C25" s="231"/>
      <c r="D25" s="80" t="s">
        <v>103</v>
      </c>
      <c r="E25" s="82">
        <f>E26+E53+E59</f>
        <v>106028.51</v>
      </c>
      <c r="F25" s="82">
        <f>F26+F53+F59</f>
        <v>97202.436790762498</v>
      </c>
      <c r="G25" s="82">
        <f>G26+G53</f>
        <v>107213</v>
      </c>
      <c r="H25" s="82">
        <f>H26+H53+H59</f>
        <v>107213</v>
      </c>
      <c r="I25" s="82">
        <f>I26+I53+I59</f>
        <v>107213</v>
      </c>
    </row>
    <row r="26" spans="1:9" ht="17.25" customHeight="1" x14ac:dyDescent="0.25">
      <c r="A26" s="242" t="s">
        <v>40</v>
      </c>
      <c r="B26" s="243"/>
      <c r="C26" s="244"/>
      <c r="D26" s="90" t="s">
        <v>16</v>
      </c>
      <c r="E26" s="63">
        <f>E27</f>
        <v>98942.459999999992</v>
      </c>
      <c r="F26" s="63">
        <f t="shared" ref="F26:I26" si="12">F27</f>
        <v>90116.397902979632</v>
      </c>
      <c r="G26" s="63">
        <f>G27</f>
        <v>99875</v>
      </c>
      <c r="H26" s="63">
        <f t="shared" si="12"/>
        <v>99875</v>
      </c>
      <c r="I26" s="63">
        <f t="shared" si="12"/>
        <v>99875</v>
      </c>
    </row>
    <row r="27" spans="1:9" x14ac:dyDescent="0.25">
      <c r="A27" s="216" t="s">
        <v>41</v>
      </c>
      <c r="B27" s="235"/>
      <c r="C27" s="236"/>
      <c r="D27" s="33" t="s">
        <v>42</v>
      </c>
      <c r="E27" s="62">
        <f>SUM(E28+E51)</f>
        <v>98942.459999999992</v>
      </c>
      <c r="F27" s="62">
        <f t="shared" ref="F27:I27" si="13">SUM(F28+F51)</f>
        <v>90116.397902979632</v>
      </c>
      <c r="G27" s="62">
        <f>G28+G51</f>
        <v>99875</v>
      </c>
      <c r="H27" s="62">
        <f t="shared" si="13"/>
        <v>99875</v>
      </c>
      <c r="I27" s="62">
        <f t="shared" si="13"/>
        <v>99875</v>
      </c>
    </row>
    <row r="28" spans="1:9" x14ac:dyDescent="0.25">
      <c r="A28" s="85">
        <v>32</v>
      </c>
      <c r="B28" s="86"/>
      <c r="C28" s="77"/>
      <c r="D28" s="77" t="s">
        <v>27</v>
      </c>
      <c r="E28" s="60">
        <f>SUM(E29:E50)</f>
        <v>98345.209999999992</v>
      </c>
      <c r="F28" s="60">
        <f>SUM(F29:F50)</f>
        <v>89585.506669321127</v>
      </c>
      <c r="G28" s="60">
        <f>SUM(G29:G50)</f>
        <v>99325</v>
      </c>
      <c r="H28" s="60">
        <f>SUM(H29:H50)</f>
        <v>99325</v>
      </c>
      <c r="I28" s="60">
        <f>SUM(I29:I50)</f>
        <v>99325</v>
      </c>
    </row>
    <row r="29" spans="1:9" x14ac:dyDescent="0.25">
      <c r="A29" s="218">
        <v>3211</v>
      </c>
      <c r="B29" s="219"/>
      <c r="C29" s="220"/>
      <c r="D29" s="22" t="s">
        <v>43</v>
      </c>
      <c r="E29" s="64">
        <v>5103.0200000000004</v>
      </c>
      <c r="F29" s="67">
        <f t="shared" ref="F29" si="14">30000/7.5345</f>
        <v>3981.6842524387812</v>
      </c>
      <c r="G29" s="67">
        <v>4000</v>
      </c>
      <c r="H29" s="67">
        <v>4000</v>
      </c>
      <c r="I29" s="67">
        <v>4000</v>
      </c>
    </row>
    <row r="30" spans="1:9" ht="25.5" x14ac:dyDescent="0.25">
      <c r="A30" s="218">
        <v>3212</v>
      </c>
      <c r="B30" s="219"/>
      <c r="C30" s="220"/>
      <c r="D30" s="22" t="s">
        <v>45</v>
      </c>
      <c r="E30" s="64">
        <v>49974.29</v>
      </c>
      <c r="F30" s="67">
        <f>357000/7.5345</f>
        <v>47382.042604021495</v>
      </c>
      <c r="G30" s="67">
        <v>57845</v>
      </c>
      <c r="H30" s="67">
        <v>57845</v>
      </c>
      <c r="I30" s="67">
        <v>57845</v>
      </c>
    </row>
    <row r="31" spans="1:9" x14ac:dyDescent="0.25">
      <c r="A31" s="218">
        <v>3213</v>
      </c>
      <c r="B31" s="219"/>
      <c r="C31" s="220"/>
      <c r="D31" s="22" t="s">
        <v>46</v>
      </c>
      <c r="E31" s="64">
        <v>641.04999999999995</v>
      </c>
      <c r="F31" s="67">
        <f t="shared" ref="F31" si="15">5000/7.5345</f>
        <v>663.61404207313024</v>
      </c>
      <c r="G31" s="67">
        <v>600</v>
      </c>
      <c r="H31" s="67">
        <v>600</v>
      </c>
      <c r="I31" s="67">
        <v>600</v>
      </c>
    </row>
    <row r="32" spans="1:9" x14ac:dyDescent="0.25">
      <c r="A32" s="218">
        <v>3214</v>
      </c>
      <c r="B32" s="219"/>
      <c r="C32" s="220"/>
      <c r="D32" s="22" t="s">
        <v>47</v>
      </c>
      <c r="E32" s="64">
        <v>0</v>
      </c>
      <c r="F32" s="67">
        <f t="shared" ref="F32" si="16">500/7.5345</f>
        <v>66.361404207313029</v>
      </c>
      <c r="G32" s="67">
        <v>60</v>
      </c>
      <c r="H32" s="67">
        <v>60</v>
      </c>
      <c r="I32" s="67">
        <v>60</v>
      </c>
    </row>
    <row r="33" spans="1:9" ht="13.5" customHeight="1" x14ac:dyDescent="0.25">
      <c r="A33" s="218">
        <v>3221</v>
      </c>
      <c r="B33" s="219"/>
      <c r="C33" s="220"/>
      <c r="D33" s="22" t="s">
        <v>48</v>
      </c>
      <c r="E33" s="64">
        <v>9816.36</v>
      </c>
      <c r="F33" s="67">
        <f>55482/7.5345</f>
        <v>7363.7268564602819</v>
      </c>
      <c r="G33" s="67">
        <v>7000</v>
      </c>
      <c r="H33" s="67">
        <v>7000</v>
      </c>
      <c r="I33" s="67">
        <v>7000</v>
      </c>
    </row>
    <row r="34" spans="1:9" x14ac:dyDescent="0.25">
      <c r="A34" s="69">
        <v>3222</v>
      </c>
      <c r="B34" s="70"/>
      <c r="C34" s="71"/>
      <c r="D34" s="22" t="s">
        <v>130</v>
      </c>
      <c r="E34" s="64">
        <v>52.71</v>
      </c>
      <c r="F34" s="67">
        <f t="shared" ref="F34" si="17">500/7.5345</f>
        <v>66.361404207313029</v>
      </c>
      <c r="G34" s="67">
        <v>60</v>
      </c>
      <c r="H34" s="67">
        <v>60</v>
      </c>
      <c r="I34" s="67">
        <v>60</v>
      </c>
    </row>
    <row r="35" spans="1:9" x14ac:dyDescent="0.25">
      <c r="A35" s="218">
        <v>3223</v>
      </c>
      <c r="B35" s="219"/>
      <c r="C35" s="220"/>
      <c r="D35" s="22" t="s">
        <v>49</v>
      </c>
      <c r="E35" s="64">
        <v>18891.59</v>
      </c>
      <c r="F35" s="67">
        <f>120000/7.5345</f>
        <v>15926.737009755125</v>
      </c>
      <c r="G35" s="67">
        <v>14000</v>
      </c>
      <c r="H35" s="67">
        <v>14000</v>
      </c>
      <c r="I35" s="67">
        <v>14000</v>
      </c>
    </row>
    <row r="36" spans="1:9" x14ac:dyDescent="0.25">
      <c r="A36" s="218">
        <v>3225</v>
      </c>
      <c r="B36" s="219"/>
      <c r="C36" s="220"/>
      <c r="D36" s="22" t="s">
        <v>50</v>
      </c>
      <c r="E36" s="64">
        <v>320.26</v>
      </c>
      <c r="F36" s="67">
        <f>2500/7.5345</f>
        <v>331.80702103656512</v>
      </c>
      <c r="G36" s="67">
        <v>300</v>
      </c>
      <c r="H36" s="67">
        <v>300</v>
      </c>
      <c r="I36" s="67">
        <v>300</v>
      </c>
    </row>
    <row r="37" spans="1:9" x14ac:dyDescent="0.25">
      <c r="A37" s="218">
        <v>3227</v>
      </c>
      <c r="B37" s="219"/>
      <c r="C37" s="220"/>
      <c r="D37" s="22" t="s">
        <v>51</v>
      </c>
      <c r="E37" s="64">
        <v>0</v>
      </c>
      <c r="F37" s="67">
        <f>1500/7.5345</f>
        <v>199.08421262193906</v>
      </c>
      <c r="G37" s="67">
        <v>200</v>
      </c>
      <c r="H37" s="67">
        <v>200</v>
      </c>
      <c r="I37" s="67">
        <v>200</v>
      </c>
    </row>
    <row r="38" spans="1:9" x14ac:dyDescent="0.25">
      <c r="A38" s="218">
        <v>3231</v>
      </c>
      <c r="B38" s="219"/>
      <c r="C38" s="220"/>
      <c r="D38" s="22" t="s">
        <v>52</v>
      </c>
      <c r="E38" s="64">
        <v>1452.05</v>
      </c>
      <c r="F38" s="67">
        <f t="shared" ref="F38" si="18">10000/7.5345</f>
        <v>1327.2280841462605</v>
      </c>
      <c r="G38" s="67">
        <v>1300</v>
      </c>
      <c r="H38" s="67">
        <v>1300</v>
      </c>
      <c r="I38" s="67">
        <v>1300</v>
      </c>
    </row>
    <row r="39" spans="1:9" x14ac:dyDescent="0.25">
      <c r="A39" s="218">
        <v>3233</v>
      </c>
      <c r="B39" s="219"/>
      <c r="C39" s="220"/>
      <c r="D39" s="22" t="s">
        <v>53</v>
      </c>
      <c r="E39" s="64">
        <v>63.71</v>
      </c>
      <c r="F39" s="67">
        <f>2000/7.5345</f>
        <v>265.44561682925212</v>
      </c>
      <c r="G39" s="67">
        <v>1600</v>
      </c>
      <c r="H39" s="67">
        <v>1600</v>
      </c>
      <c r="I39" s="67">
        <v>1600</v>
      </c>
    </row>
    <row r="40" spans="1:9" x14ac:dyDescent="0.25">
      <c r="A40" s="218">
        <v>3234</v>
      </c>
      <c r="B40" s="219"/>
      <c r="C40" s="220"/>
      <c r="D40" s="22" t="s">
        <v>54</v>
      </c>
      <c r="E40" s="64">
        <v>3070.36</v>
      </c>
      <c r="F40" s="67">
        <f t="shared" ref="F40" si="19">22000/7.5345</f>
        <v>2919.9017851217732</v>
      </c>
      <c r="G40" s="67">
        <v>3000</v>
      </c>
      <c r="H40" s="67">
        <v>3000</v>
      </c>
      <c r="I40" s="67">
        <v>3000</v>
      </c>
    </row>
    <row r="41" spans="1:9" x14ac:dyDescent="0.25">
      <c r="A41" s="218">
        <v>3235</v>
      </c>
      <c r="B41" s="219"/>
      <c r="C41" s="220"/>
      <c r="D41" s="22" t="s">
        <v>55</v>
      </c>
      <c r="E41" s="64">
        <v>1144.73</v>
      </c>
      <c r="F41" s="67">
        <f>12000/7.5345</f>
        <v>1592.6737009755125</v>
      </c>
      <c r="G41" s="67">
        <v>1600</v>
      </c>
      <c r="H41" s="67">
        <v>1600</v>
      </c>
      <c r="I41" s="67">
        <v>1600</v>
      </c>
    </row>
    <row r="42" spans="1:9" x14ac:dyDescent="0.25">
      <c r="A42" s="218">
        <v>3236</v>
      </c>
      <c r="B42" s="219"/>
      <c r="C42" s="220"/>
      <c r="D42" s="22" t="s">
        <v>56</v>
      </c>
      <c r="E42" s="64">
        <v>1806.36</v>
      </c>
      <c r="F42" s="67">
        <f>25000/7.5345</f>
        <v>3318.0702103656513</v>
      </c>
      <c r="G42" s="67">
        <v>3300</v>
      </c>
      <c r="H42" s="67">
        <v>3300</v>
      </c>
      <c r="I42" s="67">
        <v>3300</v>
      </c>
    </row>
    <row r="43" spans="1:9" x14ac:dyDescent="0.25">
      <c r="A43" s="218">
        <v>3237</v>
      </c>
      <c r="B43" s="219"/>
      <c r="C43" s="220"/>
      <c r="D43" s="22" t="s">
        <v>57</v>
      </c>
      <c r="E43" s="64">
        <v>287.68</v>
      </c>
      <c r="F43" s="67">
        <f t="shared" ref="F43" si="20">500/7.5345</f>
        <v>66.361404207313029</v>
      </c>
      <c r="G43" s="67">
        <v>60</v>
      </c>
      <c r="H43" s="67">
        <v>60</v>
      </c>
      <c r="I43" s="67">
        <v>60</v>
      </c>
    </row>
    <row r="44" spans="1:9" x14ac:dyDescent="0.25">
      <c r="A44" s="218">
        <v>3238</v>
      </c>
      <c r="B44" s="219"/>
      <c r="C44" s="220"/>
      <c r="D44" s="22" t="s">
        <v>58</v>
      </c>
      <c r="E44" s="64">
        <v>3203.72</v>
      </c>
      <c r="F44" s="67">
        <f>17000/7.5345</f>
        <v>2256.2877430486428</v>
      </c>
      <c r="G44" s="67">
        <v>2500</v>
      </c>
      <c r="H44" s="67">
        <v>2500</v>
      </c>
      <c r="I44" s="67">
        <v>2500</v>
      </c>
    </row>
    <row r="45" spans="1:9" x14ac:dyDescent="0.25">
      <c r="A45" s="218">
        <v>3239</v>
      </c>
      <c r="B45" s="219"/>
      <c r="C45" s="220"/>
      <c r="D45" s="22" t="s">
        <v>59</v>
      </c>
      <c r="E45" s="64">
        <v>92.58</v>
      </c>
      <c r="F45" s="67">
        <f>1500/7.5345</f>
        <v>199.08421262193906</v>
      </c>
      <c r="G45" s="67">
        <v>200</v>
      </c>
      <c r="H45" s="67">
        <v>200</v>
      </c>
      <c r="I45" s="67">
        <v>200</v>
      </c>
    </row>
    <row r="46" spans="1:9" x14ac:dyDescent="0.25">
      <c r="A46" s="218">
        <v>3292</v>
      </c>
      <c r="B46" s="219"/>
      <c r="C46" s="220"/>
      <c r="D46" s="22" t="s">
        <v>60</v>
      </c>
      <c r="E46" s="64">
        <v>1201.71</v>
      </c>
      <c r="F46" s="67">
        <f t="shared" ref="F46" si="21">10000/7.5345</f>
        <v>1327.2280841462605</v>
      </c>
      <c r="G46" s="67">
        <v>1350</v>
      </c>
      <c r="H46" s="67">
        <v>1350</v>
      </c>
      <c r="I46" s="67">
        <v>1350</v>
      </c>
    </row>
    <row r="47" spans="1:9" x14ac:dyDescent="0.25">
      <c r="A47" s="218">
        <v>3293</v>
      </c>
      <c r="B47" s="219"/>
      <c r="C47" s="220"/>
      <c r="D47" s="22" t="s">
        <v>61</v>
      </c>
      <c r="E47" s="64">
        <v>1048.51</v>
      </c>
      <c r="F47" s="67">
        <f>1000/7.5345</f>
        <v>132.72280841462606</v>
      </c>
      <c r="G47" s="67">
        <v>130</v>
      </c>
      <c r="H47" s="67">
        <v>130</v>
      </c>
      <c r="I47" s="67">
        <v>130</v>
      </c>
    </row>
    <row r="48" spans="1:9" x14ac:dyDescent="0.25">
      <c r="A48" s="218">
        <v>3294</v>
      </c>
      <c r="B48" s="219"/>
      <c r="C48" s="220"/>
      <c r="D48" s="22" t="s">
        <v>62</v>
      </c>
      <c r="E48" s="64">
        <v>33.18</v>
      </c>
      <c r="F48" s="67">
        <f t="shared" ref="F48:F50" si="22">500/7.5345</f>
        <v>66.361404207313029</v>
      </c>
      <c r="G48" s="67">
        <v>60</v>
      </c>
      <c r="H48" s="67">
        <v>60</v>
      </c>
      <c r="I48" s="67">
        <v>60</v>
      </c>
    </row>
    <row r="49" spans="1:12" x14ac:dyDescent="0.25">
      <c r="A49" s="218">
        <v>3295</v>
      </c>
      <c r="B49" s="219"/>
      <c r="C49" s="220"/>
      <c r="D49" s="22" t="s">
        <v>63</v>
      </c>
      <c r="E49" s="64">
        <v>19.899999999999999</v>
      </c>
      <c r="F49" s="67">
        <f t="shared" si="22"/>
        <v>66.361404207313029</v>
      </c>
      <c r="G49" s="67">
        <v>60</v>
      </c>
      <c r="H49" s="67">
        <v>60</v>
      </c>
      <c r="I49" s="67">
        <v>60</v>
      </c>
    </row>
    <row r="50" spans="1:12" x14ac:dyDescent="0.25">
      <c r="A50" s="218">
        <v>3299</v>
      </c>
      <c r="B50" s="219"/>
      <c r="C50" s="220"/>
      <c r="D50" s="22" t="s">
        <v>64</v>
      </c>
      <c r="E50" s="64">
        <v>121.44</v>
      </c>
      <c r="F50" s="67">
        <f t="shared" si="22"/>
        <v>66.361404207313029</v>
      </c>
      <c r="G50" s="67">
        <v>100</v>
      </c>
      <c r="H50" s="67">
        <v>100</v>
      </c>
      <c r="I50" s="67">
        <v>100</v>
      </c>
    </row>
    <row r="51" spans="1:12" x14ac:dyDescent="0.25">
      <c r="A51" s="85">
        <v>34</v>
      </c>
      <c r="B51" s="70"/>
      <c r="C51" s="71"/>
      <c r="D51" s="77" t="s">
        <v>157</v>
      </c>
      <c r="E51" s="60">
        <f>E52</f>
        <v>597.25</v>
      </c>
      <c r="F51" s="74">
        <f>F52</f>
        <v>530.89123365850423</v>
      </c>
      <c r="G51" s="74">
        <f>G52</f>
        <v>550</v>
      </c>
      <c r="H51" s="74">
        <f>H52</f>
        <v>550</v>
      </c>
      <c r="I51" s="74">
        <f>I52</f>
        <v>550</v>
      </c>
    </row>
    <row r="52" spans="1:12" ht="17.25" customHeight="1" x14ac:dyDescent="0.25">
      <c r="A52" s="218">
        <v>3431</v>
      </c>
      <c r="B52" s="219"/>
      <c r="C52" s="220"/>
      <c r="D52" s="22" t="s">
        <v>65</v>
      </c>
      <c r="E52" s="64">
        <v>597.25</v>
      </c>
      <c r="F52" s="67">
        <f>4000/7.5345</f>
        <v>530.89123365850423</v>
      </c>
      <c r="G52" s="67">
        <v>550</v>
      </c>
      <c r="H52" s="67">
        <v>550</v>
      </c>
      <c r="I52" s="67">
        <v>550</v>
      </c>
    </row>
    <row r="53" spans="1:12" ht="25.5" x14ac:dyDescent="0.25">
      <c r="A53" s="242" t="s">
        <v>44</v>
      </c>
      <c r="B53" s="249"/>
      <c r="C53" s="250"/>
      <c r="D53" s="90" t="s">
        <v>68</v>
      </c>
      <c r="E53" s="63">
        <f>E54</f>
        <v>7086.05</v>
      </c>
      <c r="F53" s="63">
        <f t="shared" ref="F53:I53" si="23">F54</f>
        <v>7086.0388877828645</v>
      </c>
      <c r="G53" s="63">
        <f>G54</f>
        <v>7338</v>
      </c>
      <c r="H53" s="63">
        <f t="shared" si="23"/>
        <v>7338</v>
      </c>
      <c r="I53" s="63">
        <f t="shared" si="23"/>
        <v>7338</v>
      </c>
    </row>
    <row r="54" spans="1:12" x14ac:dyDescent="0.25">
      <c r="A54" s="216" t="s">
        <v>41</v>
      </c>
      <c r="B54" s="245"/>
      <c r="C54" s="246"/>
      <c r="D54" s="33" t="s">
        <v>42</v>
      </c>
      <c r="E54" s="62">
        <f>E56+E57+E58</f>
        <v>7086.05</v>
      </c>
      <c r="F54" s="62">
        <f>F56+F57+F58</f>
        <v>7086.0388877828645</v>
      </c>
      <c r="G54" s="62">
        <f>G55</f>
        <v>7338</v>
      </c>
      <c r="H54" s="62">
        <f>H56+H57+H58</f>
        <v>7338</v>
      </c>
      <c r="I54" s="62">
        <f>I56+I57+I58</f>
        <v>7338</v>
      </c>
    </row>
    <row r="55" spans="1:12" x14ac:dyDescent="0.25">
      <c r="A55" s="85">
        <v>32</v>
      </c>
      <c r="B55" s="70"/>
      <c r="C55" s="71"/>
      <c r="D55" s="77" t="s">
        <v>27</v>
      </c>
      <c r="E55" s="60">
        <f>SUM(E56:E58)</f>
        <v>7086.05</v>
      </c>
      <c r="F55" s="60">
        <f t="shared" ref="F55:I55" si="24">SUM(F56:F58)</f>
        <v>7086.0388877828645</v>
      </c>
      <c r="G55" s="60">
        <f>G56+G57+G58</f>
        <v>7338</v>
      </c>
      <c r="H55" s="60">
        <f t="shared" si="24"/>
        <v>7338</v>
      </c>
      <c r="I55" s="60">
        <f t="shared" si="24"/>
        <v>7338</v>
      </c>
    </row>
    <row r="56" spans="1:12" ht="25.5" x14ac:dyDescent="0.25">
      <c r="A56" s="218">
        <v>3224</v>
      </c>
      <c r="B56" s="247"/>
      <c r="C56" s="248"/>
      <c r="D56" s="22" t="s">
        <v>66</v>
      </c>
      <c r="E56" s="64">
        <v>2564.35</v>
      </c>
      <c r="F56" s="67">
        <f>25389.76/7.5345</f>
        <v>3369.8002521733356</v>
      </c>
      <c r="G56" s="67">
        <v>3138</v>
      </c>
      <c r="H56" s="67">
        <v>3138</v>
      </c>
      <c r="I56" s="67">
        <v>3138</v>
      </c>
    </row>
    <row r="57" spans="1:12" x14ac:dyDescent="0.25">
      <c r="A57" s="218">
        <v>3232</v>
      </c>
      <c r="B57" s="219"/>
      <c r="C57" s="220"/>
      <c r="D57" s="22" t="s">
        <v>67</v>
      </c>
      <c r="E57" s="64">
        <v>3534.57</v>
      </c>
      <c r="F57" s="64">
        <f t="shared" ref="F57" si="25">20000/7.5345</f>
        <v>2654.4561682925209</v>
      </c>
      <c r="G57" s="64">
        <v>3000</v>
      </c>
      <c r="H57" s="64">
        <v>3000</v>
      </c>
      <c r="I57" s="64">
        <v>3000</v>
      </c>
    </row>
    <row r="58" spans="1:12" x14ac:dyDescent="0.25">
      <c r="A58" s="69">
        <v>3237</v>
      </c>
      <c r="B58" s="70"/>
      <c r="C58" s="71"/>
      <c r="D58" s="22" t="s">
        <v>57</v>
      </c>
      <c r="E58" s="64">
        <v>987.13</v>
      </c>
      <c r="F58" s="67">
        <f>8000/7.5345</f>
        <v>1061.7824673170085</v>
      </c>
      <c r="G58" s="67">
        <v>1200</v>
      </c>
      <c r="H58" s="67">
        <v>1200</v>
      </c>
      <c r="I58" s="67">
        <v>1200</v>
      </c>
    </row>
    <row r="59" spans="1:12" ht="14.25" customHeight="1" x14ac:dyDescent="0.25">
      <c r="A59" s="242" t="s">
        <v>105</v>
      </c>
      <c r="B59" s="249"/>
      <c r="C59" s="250"/>
      <c r="D59" s="90" t="s">
        <v>106</v>
      </c>
      <c r="E59" s="63">
        <f>E60</f>
        <v>0</v>
      </c>
      <c r="F59" s="63">
        <f t="shared" ref="F59:I59" si="26">F60</f>
        <v>0</v>
      </c>
      <c r="G59" s="63">
        <f t="shared" si="26"/>
        <v>0</v>
      </c>
      <c r="H59" s="63">
        <f t="shared" si="26"/>
        <v>0</v>
      </c>
      <c r="I59" s="63">
        <f t="shared" si="26"/>
        <v>0</v>
      </c>
    </row>
    <row r="60" spans="1:12" x14ac:dyDescent="0.25">
      <c r="A60" s="216" t="s">
        <v>107</v>
      </c>
      <c r="B60" s="245"/>
      <c r="C60" s="246"/>
      <c r="D60" s="33" t="s">
        <v>13</v>
      </c>
      <c r="E60" s="62">
        <f>E62</f>
        <v>0</v>
      </c>
      <c r="F60" s="62">
        <f t="shared" ref="F60:I60" si="27">F62</f>
        <v>0</v>
      </c>
      <c r="G60" s="62">
        <f t="shared" si="27"/>
        <v>0</v>
      </c>
      <c r="H60" s="62">
        <f t="shared" si="27"/>
        <v>0</v>
      </c>
      <c r="I60" s="62">
        <f t="shared" si="27"/>
        <v>0</v>
      </c>
    </row>
    <row r="61" spans="1:12" x14ac:dyDescent="0.25">
      <c r="A61" s="85">
        <v>32</v>
      </c>
      <c r="B61" s="70"/>
      <c r="C61" s="71"/>
      <c r="D61" s="77" t="s">
        <v>27</v>
      </c>
      <c r="E61" s="60">
        <f>E62</f>
        <v>0</v>
      </c>
      <c r="F61" s="60">
        <f t="shared" ref="F61:I61" si="28">F62</f>
        <v>0</v>
      </c>
      <c r="G61" s="60">
        <f t="shared" si="28"/>
        <v>0</v>
      </c>
      <c r="H61" s="60">
        <f t="shared" si="28"/>
        <v>0</v>
      </c>
      <c r="I61" s="60">
        <f t="shared" si="28"/>
        <v>0</v>
      </c>
    </row>
    <row r="62" spans="1:12" x14ac:dyDescent="0.25">
      <c r="A62" s="218">
        <v>3223</v>
      </c>
      <c r="B62" s="219"/>
      <c r="C62" s="220"/>
      <c r="D62" s="22" t="s">
        <v>49</v>
      </c>
      <c r="E62" s="64">
        <v>0</v>
      </c>
      <c r="F62" s="67">
        <v>0</v>
      </c>
      <c r="G62" s="67">
        <v>0</v>
      </c>
      <c r="H62" s="67">
        <v>0</v>
      </c>
      <c r="I62" s="67">
        <v>0</v>
      </c>
    </row>
    <row r="63" spans="1:12" ht="8.25" customHeight="1" x14ac:dyDescent="0.25">
      <c r="A63" s="69"/>
      <c r="B63" s="70"/>
      <c r="C63" s="71"/>
      <c r="D63" s="22"/>
      <c r="E63" s="64"/>
      <c r="F63" s="64"/>
      <c r="G63" s="64"/>
      <c r="H63" s="64"/>
      <c r="I63" s="64"/>
    </row>
    <row r="64" spans="1:12" x14ac:dyDescent="0.25">
      <c r="A64" s="226" t="s">
        <v>114</v>
      </c>
      <c r="B64" s="227"/>
      <c r="C64" s="228"/>
      <c r="D64" s="78" t="s">
        <v>115</v>
      </c>
      <c r="E64" s="75">
        <f>E65+E83</f>
        <v>48672.719999999994</v>
      </c>
      <c r="F64" s="75">
        <f>F65+F74</f>
        <v>519.34</v>
      </c>
      <c r="G64" s="75">
        <f>G65</f>
        <v>770</v>
      </c>
      <c r="H64" s="75">
        <f>H65+H74</f>
        <v>770</v>
      </c>
      <c r="I64" s="75">
        <f>I65+I74</f>
        <v>770</v>
      </c>
      <c r="L64" s="165"/>
    </row>
    <row r="65" spans="1:12" ht="15.75" customHeight="1" x14ac:dyDescent="0.25">
      <c r="A65" s="229" t="s">
        <v>116</v>
      </c>
      <c r="B65" s="230"/>
      <c r="C65" s="231"/>
      <c r="D65" s="80" t="s">
        <v>117</v>
      </c>
      <c r="E65" s="91">
        <f>E66+E70+E74</f>
        <v>39319.119999999995</v>
      </c>
      <c r="F65" s="91">
        <f t="shared" ref="F65:I65" si="29">F66+F70</f>
        <v>519.34</v>
      </c>
      <c r="G65" s="91">
        <f t="shared" si="29"/>
        <v>770</v>
      </c>
      <c r="H65" s="91">
        <f t="shared" si="29"/>
        <v>770</v>
      </c>
      <c r="I65" s="91">
        <f t="shared" si="29"/>
        <v>770</v>
      </c>
      <c r="L65" s="165"/>
    </row>
    <row r="66" spans="1:12" ht="25.5" customHeight="1" x14ac:dyDescent="0.25">
      <c r="A66" s="232" t="s">
        <v>91</v>
      </c>
      <c r="B66" s="233"/>
      <c r="C66" s="234"/>
      <c r="D66" s="57" t="s">
        <v>92</v>
      </c>
      <c r="E66" s="89">
        <f>E67</f>
        <v>0</v>
      </c>
      <c r="F66" s="89">
        <f t="shared" ref="F66:I67" si="30">F67</f>
        <v>0</v>
      </c>
      <c r="G66" s="89">
        <f>G67</f>
        <v>239</v>
      </c>
      <c r="H66" s="89">
        <f t="shared" si="30"/>
        <v>239</v>
      </c>
      <c r="I66" s="89">
        <f t="shared" si="30"/>
        <v>239</v>
      </c>
    </row>
    <row r="67" spans="1:12" x14ac:dyDescent="0.25">
      <c r="A67" s="216" t="s">
        <v>107</v>
      </c>
      <c r="B67" s="245"/>
      <c r="C67" s="246"/>
      <c r="D67" s="33" t="s">
        <v>13</v>
      </c>
      <c r="E67" s="62">
        <f>E68</f>
        <v>0</v>
      </c>
      <c r="F67" s="62">
        <f t="shared" si="30"/>
        <v>0</v>
      </c>
      <c r="G67" s="62">
        <f>G68</f>
        <v>239</v>
      </c>
      <c r="H67" s="62">
        <f t="shared" si="30"/>
        <v>239</v>
      </c>
      <c r="I67" s="62">
        <f t="shared" si="30"/>
        <v>239</v>
      </c>
    </row>
    <row r="68" spans="1:12" x14ac:dyDescent="0.25">
      <c r="A68" s="85">
        <v>32</v>
      </c>
      <c r="B68" s="70"/>
      <c r="C68" s="71"/>
      <c r="D68" s="77" t="s">
        <v>27</v>
      </c>
      <c r="E68" s="60">
        <f>E69</f>
        <v>0</v>
      </c>
      <c r="F68" s="60">
        <f t="shared" ref="F68:I68" si="31">F69</f>
        <v>0</v>
      </c>
      <c r="G68" s="60">
        <f>G69</f>
        <v>239</v>
      </c>
      <c r="H68" s="60">
        <f t="shared" si="31"/>
        <v>239</v>
      </c>
      <c r="I68" s="60">
        <f t="shared" si="31"/>
        <v>239</v>
      </c>
    </row>
    <row r="69" spans="1:12" x14ac:dyDescent="0.25">
      <c r="A69" s="218">
        <v>3299</v>
      </c>
      <c r="B69" s="247"/>
      <c r="C69" s="248"/>
      <c r="D69" s="22" t="s">
        <v>64</v>
      </c>
      <c r="E69" s="64">
        <v>0</v>
      </c>
      <c r="F69" s="64">
        <v>0</v>
      </c>
      <c r="G69" s="64">
        <v>239</v>
      </c>
      <c r="H69" s="64">
        <v>239</v>
      </c>
      <c r="I69" s="64">
        <v>239</v>
      </c>
    </row>
    <row r="70" spans="1:12" ht="26.25" customHeight="1" x14ac:dyDescent="0.25">
      <c r="A70" s="232" t="s">
        <v>71</v>
      </c>
      <c r="B70" s="233"/>
      <c r="C70" s="234"/>
      <c r="D70" s="57" t="s">
        <v>72</v>
      </c>
      <c r="E70" s="89">
        <f>E71</f>
        <v>530.88</v>
      </c>
      <c r="F70" s="89">
        <f t="shared" ref="F70:I71" si="32">F71</f>
        <v>519.34</v>
      </c>
      <c r="G70" s="89">
        <f>G71</f>
        <v>531</v>
      </c>
      <c r="H70" s="89">
        <f t="shared" si="32"/>
        <v>531</v>
      </c>
      <c r="I70" s="89">
        <f t="shared" si="32"/>
        <v>531</v>
      </c>
      <c r="L70" s="165"/>
    </row>
    <row r="71" spans="1:12" x14ac:dyDescent="0.25">
      <c r="A71" s="216" t="s">
        <v>82</v>
      </c>
      <c r="B71" s="245"/>
      <c r="C71" s="246"/>
      <c r="D71" s="33" t="s">
        <v>13</v>
      </c>
      <c r="E71" s="62">
        <f>E72</f>
        <v>530.88</v>
      </c>
      <c r="F71" s="62">
        <f t="shared" si="32"/>
        <v>519.34</v>
      </c>
      <c r="G71" s="62">
        <f>G72</f>
        <v>531</v>
      </c>
      <c r="H71" s="62">
        <f t="shared" si="32"/>
        <v>531</v>
      </c>
      <c r="I71" s="62">
        <f t="shared" si="32"/>
        <v>531</v>
      </c>
    </row>
    <row r="72" spans="1:12" x14ac:dyDescent="0.25">
      <c r="A72" s="85">
        <v>32</v>
      </c>
      <c r="B72" s="70"/>
      <c r="C72" s="71"/>
      <c r="D72" s="77" t="s">
        <v>27</v>
      </c>
      <c r="E72" s="60">
        <f>E73</f>
        <v>530.88</v>
      </c>
      <c r="F72" s="60">
        <f t="shared" ref="F72:I72" si="33">F73</f>
        <v>519.34</v>
      </c>
      <c r="G72" s="60">
        <f>G73</f>
        <v>531</v>
      </c>
      <c r="H72" s="60">
        <f t="shared" si="33"/>
        <v>531</v>
      </c>
      <c r="I72" s="60">
        <f t="shared" si="33"/>
        <v>531</v>
      </c>
    </row>
    <row r="73" spans="1:12" x14ac:dyDescent="0.25">
      <c r="A73" s="218">
        <v>3237</v>
      </c>
      <c r="B73" s="247"/>
      <c r="C73" s="248"/>
      <c r="D73" s="22" t="s">
        <v>73</v>
      </c>
      <c r="E73" s="64">
        <v>530.88</v>
      </c>
      <c r="F73" s="67">
        <v>519.34</v>
      </c>
      <c r="G73" s="67">
        <v>531</v>
      </c>
      <c r="H73" s="67">
        <v>531</v>
      </c>
      <c r="I73" s="67">
        <v>531</v>
      </c>
    </row>
    <row r="74" spans="1:12" ht="25.5" customHeight="1" x14ac:dyDescent="0.25">
      <c r="A74" s="229" t="s">
        <v>101</v>
      </c>
      <c r="B74" s="230"/>
      <c r="C74" s="231"/>
      <c r="D74" s="80" t="s">
        <v>102</v>
      </c>
      <c r="E74" s="91">
        <f>E75+E79</f>
        <v>38788.239999999998</v>
      </c>
      <c r="F74" s="91">
        <f>F75+F79</f>
        <v>0</v>
      </c>
      <c r="G74" s="91">
        <f>G75+G79</f>
        <v>0</v>
      </c>
      <c r="H74" s="91">
        <f>H75+H79</f>
        <v>0</v>
      </c>
      <c r="I74" s="91">
        <f>I75+I79</f>
        <v>0</v>
      </c>
    </row>
    <row r="75" spans="1:12" ht="25.5" customHeight="1" x14ac:dyDescent="0.25">
      <c r="A75" s="232" t="s">
        <v>135</v>
      </c>
      <c r="B75" s="233"/>
      <c r="C75" s="234"/>
      <c r="D75" s="57" t="s">
        <v>98</v>
      </c>
      <c r="E75" s="89">
        <f>E76</f>
        <v>6636.14</v>
      </c>
      <c r="F75" s="89">
        <f t="shared" ref="F75:I76" si="34">F76</f>
        <v>0</v>
      </c>
      <c r="G75" s="89">
        <f t="shared" si="34"/>
        <v>0</v>
      </c>
      <c r="H75" s="89">
        <f t="shared" si="34"/>
        <v>0</v>
      </c>
      <c r="I75" s="89">
        <f t="shared" si="34"/>
        <v>0</v>
      </c>
    </row>
    <row r="76" spans="1:12" x14ac:dyDescent="0.25">
      <c r="A76" s="216" t="s">
        <v>82</v>
      </c>
      <c r="B76" s="235"/>
      <c r="C76" s="236"/>
      <c r="D76" s="33" t="s">
        <v>13</v>
      </c>
      <c r="E76" s="62">
        <f>E77</f>
        <v>6636.14</v>
      </c>
      <c r="F76" s="62">
        <f t="shared" si="34"/>
        <v>0</v>
      </c>
      <c r="G76" s="62">
        <f t="shared" si="34"/>
        <v>0</v>
      </c>
      <c r="H76" s="62">
        <f t="shared" si="34"/>
        <v>0</v>
      </c>
      <c r="I76" s="62">
        <f t="shared" si="34"/>
        <v>0</v>
      </c>
    </row>
    <row r="77" spans="1:12" ht="25.5" x14ac:dyDescent="0.25">
      <c r="A77" s="85">
        <v>42</v>
      </c>
      <c r="B77" s="70"/>
      <c r="C77" s="71"/>
      <c r="D77" s="77" t="s">
        <v>158</v>
      </c>
      <c r="E77" s="60">
        <f>SUM(E78:E78)</f>
        <v>6636.14</v>
      </c>
      <c r="F77" s="60">
        <f>SUM(F78:F78)</f>
        <v>0</v>
      </c>
      <c r="G77" s="60">
        <f>SUM(G78:G78)</f>
        <v>0</v>
      </c>
      <c r="H77" s="60">
        <f>SUM(H78:H78)</f>
        <v>0</v>
      </c>
      <c r="I77" s="60">
        <f>SUM(I78:I78)</f>
        <v>0</v>
      </c>
    </row>
    <row r="78" spans="1:12" x14ac:dyDescent="0.25">
      <c r="A78" s="69">
        <v>4221</v>
      </c>
      <c r="B78" s="92"/>
      <c r="C78" s="22"/>
      <c r="D78" s="22" t="s">
        <v>99</v>
      </c>
      <c r="E78" s="64">
        <v>6636.14</v>
      </c>
      <c r="F78" s="67">
        <v>0</v>
      </c>
      <c r="G78" s="67">
        <v>0</v>
      </c>
      <c r="H78" s="67">
        <v>0</v>
      </c>
      <c r="I78" s="67">
        <v>0</v>
      </c>
    </row>
    <row r="79" spans="1:12" ht="24" customHeight="1" x14ac:dyDescent="0.25">
      <c r="A79" s="232" t="s">
        <v>69</v>
      </c>
      <c r="B79" s="233"/>
      <c r="C79" s="234"/>
      <c r="D79" s="57" t="s">
        <v>112</v>
      </c>
      <c r="E79" s="89">
        <f>E80</f>
        <v>32152.1</v>
      </c>
      <c r="F79" s="89">
        <f t="shared" ref="F79:I79" si="35">F80</f>
        <v>0</v>
      </c>
      <c r="G79" s="89">
        <f t="shared" si="35"/>
        <v>0</v>
      </c>
      <c r="H79" s="89">
        <f t="shared" si="35"/>
        <v>0</v>
      </c>
      <c r="I79" s="89">
        <f t="shared" si="35"/>
        <v>0</v>
      </c>
    </row>
    <row r="80" spans="1:12" x14ac:dyDescent="0.25">
      <c r="A80" s="216" t="s">
        <v>41</v>
      </c>
      <c r="B80" s="245"/>
      <c r="C80" s="246"/>
      <c r="D80" s="33" t="s">
        <v>42</v>
      </c>
      <c r="E80" s="62">
        <f>E81</f>
        <v>32152.1</v>
      </c>
      <c r="F80" s="62">
        <f>F82</f>
        <v>0</v>
      </c>
      <c r="G80" s="62">
        <f t="shared" ref="G80:I80" si="36">G82</f>
        <v>0</v>
      </c>
      <c r="H80" s="62">
        <f t="shared" si="36"/>
        <v>0</v>
      </c>
      <c r="I80" s="62">
        <f t="shared" si="36"/>
        <v>0</v>
      </c>
    </row>
    <row r="81" spans="1:9" ht="25.5" x14ac:dyDescent="0.25">
      <c r="A81" s="85">
        <v>45</v>
      </c>
      <c r="B81" s="70"/>
      <c r="C81" s="71"/>
      <c r="D81" s="77" t="s">
        <v>156</v>
      </c>
      <c r="E81" s="60">
        <f>E82</f>
        <v>32152.1</v>
      </c>
      <c r="F81" s="60">
        <f t="shared" ref="F81:I81" si="37">F82</f>
        <v>0</v>
      </c>
      <c r="G81" s="60">
        <f t="shared" si="37"/>
        <v>0</v>
      </c>
      <c r="H81" s="60">
        <f t="shared" si="37"/>
        <v>0</v>
      </c>
      <c r="I81" s="60">
        <f t="shared" si="37"/>
        <v>0</v>
      </c>
    </row>
    <row r="82" spans="1:9" ht="18.75" customHeight="1" x14ac:dyDescent="0.25">
      <c r="A82" s="218">
        <v>4511</v>
      </c>
      <c r="B82" s="247"/>
      <c r="C82" s="248"/>
      <c r="D82" s="22" t="s">
        <v>113</v>
      </c>
      <c r="E82" s="64">
        <v>32152.1</v>
      </c>
      <c r="F82" s="67">
        <v>0</v>
      </c>
      <c r="G82" s="67">
        <v>0</v>
      </c>
      <c r="H82" s="67">
        <v>0</v>
      </c>
      <c r="I82" s="67">
        <v>0</v>
      </c>
    </row>
    <row r="83" spans="1:9" ht="24" customHeight="1" x14ac:dyDescent="0.25">
      <c r="A83" s="229" t="s">
        <v>116</v>
      </c>
      <c r="B83" s="230"/>
      <c r="C83" s="231"/>
      <c r="D83" s="80" t="s">
        <v>191</v>
      </c>
      <c r="E83" s="82">
        <f t="shared" ref="E83:F85" si="38">E84</f>
        <v>9353.6</v>
      </c>
      <c r="F83" s="93">
        <f t="shared" si="38"/>
        <v>0</v>
      </c>
      <c r="G83" s="93">
        <f t="shared" ref="G83:I83" si="39">G84</f>
        <v>0</v>
      </c>
      <c r="H83" s="93">
        <f t="shared" si="39"/>
        <v>0</v>
      </c>
      <c r="I83" s="93">
        <f t="shared" si="39"/>
        <v>0</v>
      </c>
    </row>
    <row r="84" spans="1:9" ht="28.5" customHeight="1" x14ac:dyDescent="0.25">
      <c r="A84" s="242" t="s">
        <v>190</v>
      </c>
      <c r="B84" s="249"/>
      <c r="C84" s="250"/>
      <c r="D84" s="90" t="s">
        <v>191</v>
      </c>
      <c r="E84" s="94">
        <f t="shared" si="38"/>
        <v>9353.6</v>
      </c>
      <c r="F84" s="94">
        <f>F85</f>
        <v>0</v>
      </c>
      <c r="G84" s="94">
        <f t="shared" ref="G84:I85" si="40">G85</f>
        <v>0</v>
      </c>
      <c r="H84" s="94">
        <f t="shared" si="40"/>
        <v>0</v>
      </c>
      <c r="I84" s="94">
        <f t="shared" si="40"/>
        <v>0</v>
      </c>
    </row>
    <row r="85" spans="1:9" ht="15.75" customHeight="1" x14ac:dyDescent="0.25">
      <c r="A85" s="216" t="s">
        <v>82</v>
      </c>
      <c r="B85" s="235"/>
      <c r="C85" s="236"/>
      <c r="D85" s="33" t="s">
        <v>13</v>
      </c>
      <c r="E85" s="62">
        <f t="shared" si="38"/>
        <v>9353.6</v>
      </c>
      <c r="F85" s="62">
        <f t="shared" si="38"/>
        <v>0</v>
      </c>
      <c r="G85" s="62">
        <f t="shared" si="40"/>
        <v>0</v>
      </c>
      <c r="H85" s="62">
        <f t="shared" si="40"/>
        <v>0</v>
      </c>
      <c r="I85" s="62">
        <f t="shared" si="40"/>
        <v>0</v>
      </c>
    </row>
    <row r="86" spans="1:9" ht="15.75" customHeight="1" x14ac:dyDescent="0.25">
      <c r="A86" s="85">
        <v>32</v>
      </c>
      <c r="B86" s="95"/>
      <c r="C86" s="56"/>
      <c r="D86" s="77" t="s">
        <v>27</v>
      </c>
      <c r="E86" s="60">
        <f>E87</f>
        <v>9353.6</v>
      </c>
      <c r="F86" s="64">
        <f t="shared" ref="F86:I86" si="41">F87</f>
        <v>0</v>
      </c>
      <c r="G86" s="64">
        <f t="shared" si="41"/>
        <v>0</v>
      </c>
      <c r="H86" s="64">
        <f t="shared" si="41"/>
        <v>0</v>
      </c>
      <c r="I86" s="64">
        <f t="shared" si="41"/>
        <v>0</v>
      </c>
    </row>
    <row r="87" spans="1:9" ht="16.5" customHeight="1" x14ac:dyDescent="0.25">
      <c r="A87" s="218">
        <v>3232</v>
      </c>
      <c r="B87" s="219"/>
      <c r="C87" s="220"/>
      <c r="D87" s="22" t="s">
        <v>67</v>
      </c>
      <c r="E87" s="64">
        <v>9353.6</v>
      </c>
      <c r="F87" s="67">
        <v>0</v>
      </c>
      <c r="G87" s="67">
        <v>0</v>
      </c>
      <c r="H87" s="67">
        <v>0</v>
      </c>
      <c r="I87" s="67">
        <v>0</v>
      </c>
    </row>
    <row r="88" spans="1:9" ht="10.5" customHeight="1" x14ac:dyDescent="0.25">
      <c r="A88" s="69"/>
      <c r="B88" s="92"/>
      <c r="C88" s="22"/>
      <c r="D88" s="22"/>
      <c r="E88" s="64"/>
      <c r="F88" s="67"/>
      <c r="G88" s="67"/>
      <c r="H88" s="67"/>
      <c r="I88" s="67"/>
    </row>
    <row r="89" spans="1:9" ht="25.5" x14ac:dyDescent="0.25">
      <c r="A89" s="225" t="s">
        <v>120</v>
      </c>
      <c r="B89" s="219"/>
      <c r="C89" s="220"/>
      <c r="D89" s="77" t="s">
        <v>104</v>
      </c>
      <c r="E89" s="60">
        <f>E90</f>
        <v>941501.89999999991</v>
      </c>
      <c r="F89" s="96">
        <f>F90</f>
        <v>972899.32974981749</v>
      </c>
      <c r="G89" s="96">
        <f>G90</f>
        <v>1144086</v>
      </c>
      <c r="H89" s="96">
        <f t="shared" ref="H89:I89" si="42">H90</f>
        <v>1142736</v>
      </c>
      <c r="I89" s="96">
        <f t="shared" si="42"/>
        <v>1142736</v>
      </c>
    </row>
    <row r="90" spans="1:9" ht="25.5" x14ac:dyDescent="0.25">
      <c r="A90" s="226" t="s">
        <v>75</v>
      </c>
      <c r="B90" s="251"/>
      <c r="C90" s="252"/>
      <c r="D90" s="78" t="s">
        <v>76</v>
      </c>
      <c r="E90" s="75">
        <f>E91</f>
        <v>941501.89999999991</v>
      </c>
      <c r="F90" s="75">
        <f t="shared" ref="F90:I90" si="43">F91</f>
        <v>972899.32974981749</v>
      </c>
      <c r="G90" s="75">
        <f>G91</f>
        <v>1144086</v>
      </c>
      <c r="H90" s="75">
        <f t="shared" si="43"/>
        <v>1142736</v>
      </c>
      <c r="I90" s="75">
        <f t="shared" si="43"/>
        <v>1142736</v>
      </c>
    </row>
    <row r="91" spans="1:9" ht="25.5" x14ac:dyDescent="0.25">
      <c r="A91" s="229" t="s">
        <v>70</v>
      </c>
      <c r="B91" s="253"/>
      <c r="C91" s="254"/>
      <c r="D91" s="80" t="s">
        <v>104</v>
      </c>
      <c r="E91" s="82">
        <f>E92+E122+E142+E146+E161+E165+E172+E186+E190</f>
        <v>941501.89999999991</v>
      </c>
      <c r="F91" s="82">
        <f>F92+F122+F142+F146+F153+F161+F165+F172+F186+F190</f>
        <v>972899.32974981749</v>
      </c>
      <c r="G91" s="82">
        <f>G92+G122+G142+G153+G161+G165+G172+G186+G190</f>
        <v>1144086</v>
      </c>
      <c r="H91" s="82">
        <f>H92+H122+H142+H153+H161+H165+H172+H186+H190</f>
        <v>1142736</v>
      </c>
      <c r="I91" s="82">
        <f>I92+I122+I142+I153+I161+I165+I172+I186+I190</f>
        <v>1142736</v>
      </c>
    </row>
    <row r="92" spans="1:9" ht="24.75" customHeight="1" x14ac:dyDescent="0.25">
      <c r="A92" s="242" t="s">
        <v>40</v>
      </c>
      <c r="B92" s="249"/>
      <c r="C92" s="250"/>
      <c r="D92" s="90" t="s">
        <v>16</v>
      </c>
      <c r="E92" s="63">
        <f>E93+E106+E118+E104</f>
        <v>6625.1799999999994</v>
      </c>
      <c r="F92" s="63">
        <f>F93+F106+F118</f>
        <v>5442.9623730838139</v>
      </c>
      <c r="G92" s="63">
        <f>G93+G106+G118</f>
        <v>7401</v>
      </c>
      <c r="H92" s="63">
        <f>H93+H106+H118</f>
        <v>7401</v>
      </c>
      <c r="I92" s="63">
        <f>I93+I106+I118</f>
        <v>7401</v>
      </c>
    </row>
    <row r="93" spans="1:9" x14ac:dyDescent="0.25">
      <c r="A93" s="216" t="s">
        <v>77</v>
      </c>
      <c r="B93" s="245"/>
      <c r="C93" s="246"/>
      <c r="D93" s="33" t="s">
        <v>78</v>
      </c>
      <c r="E93" s="62">
        <f>E94</f>
        <v>13.02</v>
      </c>
      <c r="F93" s="62">
        <f t="shared" ref="F93" si="44">F94</f>
        <v>1992.1693543035371</v>
      </c>
      <c r="G93" s="62">
        <f>G94</f>
        <v>1901</v>
      </c>
      <c r="H93" s="62">
        <f>H94</f>
        <v>1901</v>
      </c>
      <c r="I93" s="62">
        <f>I94</f>
        <v>1901</v>
      </c>
    </row>
    <row r="94" spans="1:9" x14ac:dyDescent="0.25">
      <c r="A94" s="85">
        <v>32</v>
      </c>
      <c r="B94" s="92"/>
      <c r="C94" s="22"/>
      <c r="D94" s="77" t="s">
        <v>27</v>
      </c>
      <c r="E94" s="60">
        <f>SUM(E95:E103)</f>
        <v>13.02</v>
      </c>
      <c r="F94" s="60">
        <f>SUM(F95:F103)</f>
        <v>1992.1693543035371</v>
      </c>
      <c r="G94" s="60">
        <f>SUM(G95:G103)</f>
        <v>1901</v>
      </c>
      <c r="H94" s="60">
        <f>SUM(H95:H103)</f>
        <v>1901</v>
      </c>
      <c r="I94" s="60">
        <f>SUM(I95:I103)</f>
        <v>1901</v>
      </c>
    </row>
    <row r="95" spans="1:9" x14ac:dyDescent="0.25">
      <c r="A95" s="218">
        <v>3211</v>
      </c>
      <c r="B95" s="247"/>
      <c r="C95" s="248"/>
      <c r="D95" s="22" t="s">
        <v>43</v>
      </c>
      <c r="E95" s="64">
        <v>0</v>
      </c>
      <c r="F95" s="67">
        <f t="shared" ref="F95" si="45">2010/7.5345</f>
        <v>266.77284491339833</v>
      </c>
      <c r="G95" s="67">
        <v>300</v>
      </c>
      <c r="H95" s="67">
        <v>300</v>
      </c>
      <c r="I95" s="67">
        <v>300</v>
      </c>
    </row>
    <row r="96" spans="1:9" x14ac:dyDescent="0.25">
      <c r="A96" s="218">
        <v>3221</v>
      </c>
      <c r="B96" s="247"/>
      <c r="C96" s="248"/>
      <c r="D96" s="22" t="s">
        <v>145</v>
      </c>
      <c r="E96" s="64">
        <v>0</v>
      </c>
      <c r="F96" s="67">
        <f t="shared" ref="F96" si="46">2500/7.5345</f>
        <v>331.80702103656512</v>
      </c>
      <c r="G96" s="67">
        <v>401</v>
      </c>
      <c r="H96" s="67">
        <v>401</v>
      </c>
      <c r="I96" s="67">
        <v>401</v>
      </c>
    </row>
    <row r="97" spans="1:9" ht="15.75" customHeight="1" x14ac:dyDescent="0.25">
      <c r="A97" s="218">
        <v>3224</v>
      </c>
      <c r="B97" s="247"/>
      <c r="C97" s="248"/>
      <c r="D97" s="22" t="s">
        <v>146</v>
      </c>
      <c r="E97" s="64">
        <v>0</v>
      </c>
      <c r="F97" s="67">
        <f t="shared" ref="F97" si="47">2000/7.5345</f>
        <v>265.44561682925212</v>
      </c>
      <c r="G97" s="67">
        <v>100</v>
      </c>
      <c r="H97" s="67">
        <v>100</v>
      </c>
      <c r="I97" s="67">
        <v>100</v>
      </c>
    </row>
    <row r="98" spans="1:9" x14ac:dyDescent="0.25">
      <c r="A98" s="218">
        <v>3232</v>
      </c>
      <c r="B98" s="247"/>
      <c r="C98" s="248"/>
      <c r="D98" s="22" t="s">
        <v>67</v>
      </c>
      <c r="E98" s="64">
        <v>0</v>
      </c>
      <c r="F98" s="67">
        <f t="shared" ref="F98:F100" si="48">1000/7.5345</f>
        <v>132.72280841462606</v>
      </c>
      <c r="G98" s="67">
        <v>100</v>
      </c>
      <c r="H98" s="67">
        <v>100</v>
      </c>
      <c r="I98" s="67">
        <v>100</v>
      </c>
    </row>
    <row r="99" spans="1:9" x14ac:dyDescent="0.25">
      <c r="A99" s="69">
        <v>3233</v>
      </c>
      <c r="B99" s="92"/>
      <c r="C99" s="22"/>
      <c r="D99" s="22" t="s">
        <v>53</v>
      </c>
      <c r="E99" s="64">
        <v>0</v>
      </c>
      <c r="F99" s="67">
        <v>0</v>
      </c>
      <c r="G99" s="67">
        <v>100</v>
      </c>
      <c r="H99" s="67">
        <v>100</v>
      </c>
      <c r="I99" s="67">
        <v>100</v>
      </c>
    </row>
    <row r="100" spans="1:9" x14ac:dyDescent="0.25">
      <c r="A100" s="218">
        <v>3237</v>
      </c>
      <c r="B100" s="247"/>
      <c r="C100" s="248"/>
      <c r="D100" s="22" t="s">
        <v>57</v>
      </c>
      <c r="E100" s="64">
        <v>0</v>
      </c>
      <c r="F100" s="67">
        <f t="shared" si="48"/>
        <v>132.72280841462606</v>
      </c>
      <c r="G100" s="67">
        <v>100</v>
      </c>
      <c r="H100" s="67">
        <v>100</v>
      </c>
      <c r="I100" s="67">
        <v>100</v>
      </c>
    </row>
    <row r="101" spans="1:9" x14ac:dyDescent="0.25">
      <c r="A101" s="218">
        <v>3293</v>
      </c>
      <c r="B101" s="247"/>
      <c r="C101" s="248"/>
      <c r="D101" s="22" t="s">
        <v>61</v>
      </c>
      <c r="E101" s="64">
        <v>0</v>
      </c>
      <c r="F101" s="67">
        <f t="shared" ref="F101" si="49">1500/7.5345</f>
        <v>199.08421262193906</v>
      </c>
      <c r="G101" s="67">
        <v>100</v>
      </c>
      <c r="H101" s="67">
        <v>100</v>
      </c>
      <c r="I101" s="67">
        <v>100</v>
      </c>
    </row>
    <row r="102" spans="1:9" x14ac:dyDescent="0.25">
      <c r="A102" s="69">
        <v>3295</v>
      </c>
      <c r="B102" s="92"/>
      <c r="C102" s="22"/>
      <c r="D102" s="22" t="s">
        <v>63</v>
      </c>
      <c r="E102" s="64">
        <v>0</v>
      </c>
      <c r="F102" s="67">
        <v>0</v>
      </c>
      <c r="G102" s="67">
        <v>100</v>
      </c>
      <c r="H102" s="67">
        <v>100</v>
      </c>
      <c r="I102" s="67">
        <v>100</v>
      </c>
    </row>
    <row r="103" spans="1:9" x14ac:dyDescent="0.25">
      <c r="A103" s="218">
        <v>3299</v>
      </c>
      <c r="B103" s="247"/>
      <c r="C103" s="248"/>
      <c r="D103" s="22" t="s">
        <v>64</v>
      </c>
      <c r="E103" s="64">
        <v>13.02</v>
      </c>
      <c r="F103" s="67">
        <f t="shared" ref="F103" si="50">5000/7.5345</f>
        <v>663.61404207313024</v>
      </c>
      <c r="G103" s="67">
        <v>600</v>
      </c>
      <c r="H103" s="67">
        <v>600</v>
      </c>
      <c r="I103" s="67">
        <v>600</v>
      </c>
    </row>
    <row r="104" spans="1:9" ht="28.5" customHeight="1" x14ac:dyDescent="0.25">
      <c r="A104" s="85">
        <v>37</v>
      </c>
      <c r="B104" s="92"/>
      <c r="C104" s="22"/>
      <c r="D104" s="56" t="s">
        <v>179</v>
      </c>
      <c r="E104" s="60">
        <f>E105</f>
        <v>7.0000000000000007E-2</v>
      </c>
      <c r="F104" s="64">
        <f>F105</f>
        <v>0</v>
      </c>
      <c r="G104" s="64">
        <f t="shared" ref="G104:I104" si="51">G105</f>
        <v>0</v>
      </c>
      <c r="H104" s="64">
        <f t="shared" si="51"/>
        <v>0</v>
      </c>
      <c r="I104" s="64">
        <f t="shared" si="51"/>
        <v>0</v>
      </c>
    </row>
    <row r="105" spans="1:9" ht="15" customHeight="1" x14ac:dyDescent="0.25">
      <c r="A105" s="69">
        <v>3722</v>
      </c>
      <c r="B105" s="92"/>
      <c r="C105" s="22"/>
      <c r="D105" s="22" t="s">
        <v>127</v>
      </c>
      <c r="E105" s="64">
        <v>7.0000000000000007E-2</v>
      </c>
      <c r="F105" s="64">
        <v>0</v>
      </c>
      <c r="G105" s="64">
        <v>0</v>
      </c>
      <c r="H105" s="64">
        <v>0</v>
      </c>
      <c r="I105" s="64">
        <v>0</v>
      </c>
    </row>
    <row r="106" spans="1:9" x14ac:dyDescent="0.25">
      <c r="A106" s="216" t="s">
        <v>94</v>
      </c>
      <c r="B106" s="245"/>
      <c r="C106" s="246"/>
      <c r="D106" s="33" t="s">
        <v>129</v>
      </c>
      <c r="E106" s="62">
        <f>E107+E113+E115</f>
        <v>4409.5499999999993</v>
      </c>
      <c r="F106" s="62">
        <f>F107+F113</f>
        <v>2787.1789767071468</v>
      </c>
      <c r="G106" s="62">
        <f>G107+G113</f>
        <v>4500</v>
      </c>
      <c r="H106" s="62">
        <f t="shared" ref="H106:I106" si="52">H107+H113</f>
        <v>4500</v>
      </c>
      <c r="I106" s="62">
        <f t="shared" si="52"/>
        <v>4500</v>
      </c>
    </row>
    <row r="107" spans="1:9" x14ac:dyDescent="0.25">
      <c r="A107" s="85">
        <v>32</v>
      </c>
      <c r="B107" s="92"/>
      <c r="C107" s="22"/>
      <c r="D107" s="77" t="s">
        <v>27</v>
      </c>
      <c r="E107" s="60">
        <f>SUM(E108:E112)</f>
        <v>4195.33</v>
      </c>
      <c r="F107" s="60">
        <f>SUM(F108:F112)</f>
        <v>2654.4561682925209</v>
      </c>
      <c r="G107" s="60">
        <f>SUM(G108:G112)</f>
        <v>4350</v>
      </c>
      <c r="H107" s="60">
        <f t="shared" ref="H107:I107" si="53">SUM(H108:H112)</f>
        <v>4350</v>
      </c>
      <c r="I107" s="60">
        <f t="shared" si="53"/>
        <v>4350</v>
      </c>
    </row>
    <row r="108" spans="1:9" x14ac:dyDescent="0.25">
      <c r="A108" s="218">
        <v>3211</v>
      </c>
      <c r="B108" s="219"/>
      <c r="C108" s="220"/>
      <c r="D108" s="22" t="s">
        <v>43</v>
      </c>
      <c r="E108" s="64">
        <v>530.89</v>
      </c>
      <c r="F108" s="64">
        <f t="shared" ref="F108" si="54">1000/7.5345</f>
        <v>132.72280841462606</v>
      </c>
      <c r="G108" s="64">
        <v>0</v>
      </c>
      <c r="H108" s="64">
        <v>0</v>
      </c>
      <c r="I108" s="64">
        <v>0</v>
      </c>
    </row>
    <row r="109" spans="1:9" ht="14.25" customHeight="1" x14ac:dyDescent="0.25">
      <c r="A109" s="69">
        <v>3221</v>
      </c>
      <c r="B109" s="70"/>
      <c r="C109" s="71"/>
      <c r="D109" s="22" t="s">
        <v>192</v>
      </c>
      <c r="E109" s="64">
        <v>98.18</v>
      </c>
      <c r="F109" s="64">
        <v>0</v>
      </c>
      <c r="G109" s="64">
        <v>0</v>
      </c>
      <c r="H109" s="64">
        <v>0</v>
      </c>
      <c r="I109" s="64">
        <v>0</v>
      </c>
    </row>
    <row r="110" spans="1:9" x14ac:dyDescent="0.25">
      <c r="A110" s="218">
        <v>3232</v>
      </c>
      <c r="B110" s="219"/>
      <c r="C110" s="220"/>
      <c r="D110" s="22" t="s">
        <v>67</v>
      </c>
      <c r="E110" s="64">
        <v>0</v>
      </c>
      <c r="F110" s="67">
        <v>0</v>
      </c>
      <c r="G110" s="67">
        <v>0</v>
      </c>
      <c r="H110" s="67">
        <v>0</v>
      </c>
      <c r="I110" s="67">
        <v>0</v>
      </c>
    </row>
    <row r="111" spans="1:9" x14ac:dyDescent="0.25">
      <c r="A111" s="69" t="s">
        <v>199</v>
      </c>
      <c r="B111" s="70"/>
      <c r="C111" s="71"/>
      <c r="D111" s="22" t="s">
        <v>60</v>
      </c>
      <c r="E111" s="64">
        <v>1234.32</v>
      </c>
      <c r="F111" s="64">
        <f t="shared" ref="F111" si="55">9000/7.5345</f>
        <v>1194.5052757316344</v>
      </c>
      <c r="G111" s="64">
        <v>0</v>
      </c>
      <c r="H111" s="64">
        <v>0</v>
      </c>
      <c r="I111" s="64">
        <v>0</v>
      </c>
    </row>
    <row r="112" spans="1:9" x14ac:dyDescent="0.25">
      <c r="A112" s="69">
        <v>3299</v>
      </c>
      <c r="B112" s="70"/>
      <c r="C112" s="71"/>
      <c r="D112" s="22" t="s">
        <v>64</v>
      </c>
      <c r="E112" s="64">
        <v>2331.94</v>
      </c>
      <c r="F112" s="67">
        <f>10000/7.5345</f>
        <v>1327.2280841462605</v>
      </c>
      <c r="G112" s="67">
        <v>4350</v>
      </c>
      <c r="H112" s="67">
        <v>4350</v>
      </c>
      <c r="I112" s="67">
        <v>4350</v>
      </c>
    </row>
    <row r="113" spans="1:9" x14ac:dyDescent="0.25">
      <c r="A113" s="85">
        <v>38</v>
      </c>
      <c r="B113" s="70"/>
      <c r="C113" s="71"/>
      <c r="D113" s="77" t="s">
        <v>159</v>
      </c>
      <c r="E113" s="60">
        <f>E114</f>
        <v>59.73</v>
      </c>
      <c r="F113" s="60">
        <f t="shared" ref="F113" si="56">F114</f>
        <v>132.72280841462606</v>
      </c>
      <c r="G113" s="60">
        <f>G114</f>
        <v>150</v>
      </c>
      <c r="H113" s="60">
        <f t="shared" ref="H113:I113" si="57">H114</f>
        <v>150</v>
      </c>
      <c r="I113" s="60">
        <f t="shared" si="57"/>
        <v>150</v>
      </c>
    </row>
    <row r="114" spans="1:9" x14ac:dyDescent="0.25">
      <c r="A114" s="69">
        <v>3811</v>
      </c>
      <c r="B114" s="70"/>
      <c r="C114" s="71"/>
      <c r="D114" s="22" t="s">
        <v>147</v>
      </c>
      <c r="E114" s="64">
        <v>59.73</v>
      </c>
      <c r="F114" s="64">
        <f t="shared" ref="F114" si="58">1000/7.5345</f>
        <v>132.72280841462606</v>
      </c>
      <c r="G114" s="64">
        <v>150</v>
      </c>
      <c r="H114" s="64">
        <v>150</v>
      </c>
      <c r="I114" s="64">
        <v>150</v>
      </c>
    </row>
    <row r="115" spans="1:9" x14ac:dyDescent="0.25">
      <c r="A115" s="85">
        <v>42</v>
      </c>
      <c r="B115" s="70"/>
      <c r="C115" s="71"/>
      <c r="D115" s="77" t="s">
        <v>99</v>
      </c>
      <c r="E115" s="60">
        <f>E116</f>
        <v>154.49</v>
      </c>
      <c r="F115" s="64">
        <f>F116</f>
        <v>0</v>
      </c>
      <c r="G115" s="64">
        <f t="shared" ref="G115" si="59">G116</f>
        <v>0</v>
      </c>
      <c r="H115" s="64">
        <f t="shared" ref="H115" si="60">H116</f>
        <v>0</v>
      </c>
      <c r="I115" s="64">
        <f t="shared" ref="I115" si="61">I116</f>
        <v>0</v>
      </c>
    </row>
    <row r="116" spans="1:9" x14ac:dyDescent="0.25">
      <c r="A116" s="69">
        <v>4221</v>
      </c>
      <c r="B116" s="70"/>
      <c r="C116" s="71"/>
      <c r="D116" s="22" t="s">
        <v>193</v>
      </c>
      <c r="E116" s="64">
        <v>154.49</v>
      </c>
      <c r="F116" s="64">
        <v>0</v>
      </c>
      <c r="G116" s="64">
        <v>0</v>
      </c>
      <c r="H116" s="64">
        <v>0</v>
      </c>
      <c r="I116" s="64">
        <v>0</v>
      </c>
    </row>
    <row r="117" spans="1:9" ht="10.5" customHeight="1" x14ac:dyDescent="0.25">
      <c r="A117" s="69"/>
      <c r="B117" s="70"/>
      <c r="C117" s="71"/>
      <c r="D117" s="22"/>
      <c r="E117" s="64"/>
      <c r="F117" s="67"/>
      <c r="G117" s="67"/>
      <c r="H117" s="67"/>
      <c r="I117" s="97"/>
    </row>
    <row r="118" spans="1:9" x14ac:dyDescent="0.25">
      <c r="A118" s="216" t="s">
        <v>79</v>
      </c>
      <c r="B118" s="245"/>
      <c r="C118" s="246"/>
      <c r="D118" s="33" t="s">
        <v>88</v>
      </c>
      <c r="E118" s="62">
        <f>E119</f>
        <v>2202.54</v>
      </c>
      <c r="F118" s="62">
        <f>F119</f>
        <v>663.61404207313024</v>
      </c>
      <c r="G118" s="62">
        <f>G119</f>
        <v>1000</v>
      </c>
      <c r="H118" s="62">
        <f t="shared" ref="H118:I118" si="62">H119</f>
        <v>1000</v>
      </c>
      <c r="I118" s="62">
        <f t="shared" si="62"/>
        <v>1000</v>
      </c>
    </row>
    <row r="119" spans="1:9" s="26" customFormat="1" x14ac:dyDescent="0.25">
      <c r="A119" s="85">
        <v>32</v>
      </c>
      <c r="B119" s="95"/>
      <c r="C119" s="56"/>
      <c r="D119" s="77" t="s">
        <v>27</v>
      </c>
      <c r="E119" s="60">
        <f>SUM(E120:E120)</f>
        <v>2202.54</v>
      </c>
      <c r="F119" s="60">
        <f>SUM(F120:F120)</f>
        <v>663.61404207313024</v>
      </c>
      <c r="G119" s="60">
        <f>G120</f>
        <v>1000</v>
      </c>
      <c r="H119" s="60">
        <f>SUM(H120:H120)</f>
        <v>1000</v>
      </c>
      <c r="I119" s="60">
        <f>SUM(I120:I120)</f>
        <v>1000</v>
      </c>
    </row>
    <row r="120" spans="1:9" x14ac:dyDescent="0.25">
      <c r="A120" s="218">
        <v>3299</v>
      </c>
      <c r="B120" s="247"/>
      <c r="C120" s="248"/>
      <c r="D120" s="22" t="s">
        <v>64</v>
      </c>
      <c r="E120" s="64">
        <v>2202.54</v>
      </c>
      <c r="F120" s="67">
        <f>5000/7.5345</f>
        <v>663.61404207313024</v>
      </c>
      <c r="G120" s="67">
        <v>1000</v>
      </c>
      <c r="H120" s="67">
        <v>1000</v>
      </c>
      <c r="I120" s="67">
        <v>1000</v>
      </c>
    </row>
    <row r="121" spans="1:9" ht="9" customHeight="1" x14ac:dyDescent="0.25">
      <c r="A121" s="69"/>
      <c r="B121" s="92"/>
      <c r="C121" s="22"/>
      <c r="D121" s="22"/>
      <c r="E121" s="64"/>
      <c r="F121" s="64"/>
      <c r="G121" s="64"/>
      <c r="H121" s="64"/>
      <c r="I121" s="98"/>
    </row>
    <row r="122" spans="1:9" ht="17.25" customHeight="1" x14ac:dyDescent="0.25">
      <c r="A122" s="242" t="s">
        <v>44</v>
      </c>
      <c r="B122" s="249"/>
      <c r="C122" s="250"/>
      <c r="D122" s="90" t="s">
        <v>81</v>
      </c>
      <c r="E122" s="63">
        <f>E123</f>
        <v>893208.8899999999</v>
      </c>
      <c r="F122" s="63">
        <f t="shared" ref="F122:I122" si="63">F123</f>
        <v>912535.66925476142</v>
      </c>
      <c r="G122" s="63">
        <f>G123</f>
        <v>1110035</v>
      </c>
      <c r="H122" s="63">
        <f t="shared" si="63"/>
        <v>1110035</v>
      </c>
      <c r="I122" s="63">
        <f t="shared" si="63"/>
        <v>1110035</v>
      </c>
    </row>
    <row r="123" spans="1:9" x14ac:dyDescent="0.25">
      <c r="A123" s="216" t="s">
        <v>84</v>
      </c>
      <c r="B123" s="245"/>
      <c r="C123" s="246"/>
      <c r="D123" s="33" t="s">
        <v>85</v>
      </c>
      <c r="E123" s="62">
        <f>SUM(E124+E131+E138)</f>
        <v>893208.8899999999</v>
      </c>
      <c r="F123" s="62">
        <f t="shared" ref="F123:I123" si="64">SUM(F124+F131+F138)</f>
        <v>912535.66925476142</v>
      </c>
      <c r="G123" s="62">
        <f>G124+G131+G138</f>
        <v>1110035</v>
      </c>
      <c r="H123" s="62">
        <f t="shared" si="64"/>
        <v>1110035</v>
      </c>
      <c r="I123" s="62">
        <f t="shared" si="64"/>
        <v>1110035</v>
      </c>
    </row>
    <row r="124" spans="1:9" x14ac:dyDescent="0.25">
      <c r="A124" s="85">
        <v>31</v>
      </c>
      <c r="B124" s="92"/>
      <c r="C124" s="22"/>
      <c r="D124" s="77" t="s">
        <v>17</v>
      </c>
      <c r="E124" s="60">
        <f>SUM(E125:E130)</f>
        <v>888998.92999999993</v>
      </c>
      <c r="F124" s="60">
        <f t="shared" ref="F124:I124" si="65">SUM(F125:F130)</f>
        <v>899927.0024553719</v>
      </c>
      <c r="G124" s="60">
        <f>SUM(G125:G130)</f>
        <v>1106435</v>
      </c>
      <c r="H124" s="60">
        <f t="shared" si="65"/>
        <v>1106435</v>
      </c>
      <c r="I124" s="60">
        <f t="shared" si="65"/>
        <v>1106435</v>
      </c>
    </row>
    <row r="125" spans="1:9" x14ac:dyDescent="0.25">
      <c r="A125" s="218">
        <v>3111</v>
      </c>
      <c r="B125" s="247"/>
      <c r="C125" s="248"/>
      <c r="D125" s="22" t="s">
        <v>83</v>
      </c>
      <c r="E125" s="64">
        <v>678719.19</v>
      </c>
      <c r="F125" s="67">
        <f>5300000/7.5345</f>
        <v>703430.88459751802</v>
      </c>
      <c r="G125" s="67">
        <v>850000</v>
      </c>
      <c r="H125" s="67">
        <v>850000</v>
      </c>
      <c r="I125" s="67">
        <v>850000</v>
      </c>
    </row>
    <row r="126" spans="1:9" x14ac:dyDescent="0.25">
      <c r="A126" s="69">
        <v>3113</v>
      </c>
      <c r="B126" s="92"/>
      <c r="C126" s="22"/>
      <c r="D126" s="22" t="s">
        <v>137</v>
      </c>
      <c r="E126" s="64">
        <v>52704.54</v>
      </c>
      <c r="F126" s="67">
        <f>300000/7.5345</f>
        <v>39816.842524387816</v>
      </c>
      <c r="G126" s="67">
        <v>65000</v>
      </c>
      <c r="H126" s="67">
        <v>65000</v>
      </c>
      <c r="I126" s="67">
        <v>65000</v>
      </c>
    </row>
    <row r="127" spans="1:9" x14ac:dyDescent="0.25">
      <c r="A127" s="69">
        <v>3114</v>
      </c>
      <c r="B127" s="92"/>
      <c r="C127" s="22"/>
      <c r="D127" s="22" t="s">
        <v>136</v>
      </c>
      <c r="E127" s="64">
        <v>5356.97</v>
      </c>
      <c r="F127" s="67">
        <f>50000/7.5345</f>
        <v>6636.1404207313026</v>
      </c>
      <c r="G127" s="67">
        <v>6400</v>
      </c>
      <c r="H127" s="67">
        <v>6400</v>
      </c>
      <c r="I127" s="67">
        <v>6400</v>
      </c>
    </row>
    <row r="128" spans="1:9" x14ac:dyDescent="0.25">
      <c r="A128" s="218">
        <v>3121</v>
      </c>
      <c r="B128" s="247"/>
      <c r="C128" s="248"/>
      <c r="D128" s="22" t="s">
        <v>86</v>
      </c>
      <c r="E128" s="64">
        <v>31193.51</v>
      </c>
      <c r="F128" s="67">
        <f>230000/7.5345</f>
        <v>30526.24593536399</v>
      </c>
      <c r="G128" s="67">
        <v>42000</v>
      </c>
      <c r="H128" s="67">
        <v>42000</v>
      </c>
      <c r="I128" s="67">
        <v>42000</v>
      </c>
    </row>
    <row r="129" spans="1:12" ht="18" customHeight="1" x14ac:dyDescent="0.25">
      <c r="A129" s="218">
        <v>3132</v>
      </c>
      <c r="B129" s="247"/>
      <c r="C129" s="248"/>
      <c r="D129" s="22" t="s">
        <v>87</v>
      </c>
      <c r="E129" s="64">
        <v>120999.13</v>
      </c>
      <c r="F129" s="67">
        <f>900000/7.5345</f>
        <v>119450.52757316345</v>
      </c>
      <c r="G129" s="67">
        <v>143000</v>
      </c>
      <c r="H129" s="67">
        <v>143000</v>
      </c>
      <c r="I129" s="67">
        <v>143000</v>
      </c>
    </row>
    <row r="130" spans="1:12" ht="16.5" customHeight="1" x14ac:dyDescent="0.25">
      <c r="A130" s="69">
        <v>3133</v>
      </c>
      <c r="B130" s="92"/>
      <c r="C130" s="22"/>
      <c r="D130" s="22" t="s">
        <v>148</v>
      </c>
      <c r="E130" s="64">
        <v>25.59</v>
      </c>
      <c r="F130" s="67">
        <f>500/7.5345</f>
        <v>66.361404207313029</v>
      </c>
      <c r="G130" s="67">
        <v>35</v>
      </c>
      <c r="H130" s="67">
        <v>35</v>
      </c>
      <c r="I130" s="67">
        <v>35</v>
      </c>
    </row>
    <row r="131" spans="1:12" ht="15.75" customHeight="1" x14ac:dyDescent="0.25">
      <c r="A131" s="85">
        <v>32</v>
      </c>
      <c r="B131" s="92"/>
      <c r="C131" s="22"/>
      <c r="D131" s="77" t="s">
        <v>27</v>
      </c>
      <c r="E131" s="60">
        <f>SUM(E132:E137)</f>
        <v>3586.72</v>
      </c>
      <c r="F131" s="60">
        <f t="shared" ref="F131:I131" si="66">SUM(F132:F137)</f>
        <v>8626.9825469506941</v>
      </c>
      <c r="G131" s="60">
        <f>SUM(G132:G137)</f>
        <v>2600</v>
      </c>
      <c r="H131" s="60">
        <f t="shared" si="66"/>
        <v>2600</v>
      </c>
      <c r="I131" s="60">
        <f t="shared" si="66"/>
        <v>2600</v>
      </c>
    </row>
    <row r="132" spans="1:12" x14ac:dyDescent="0.25">
      <c r="A132" s="69">
        <v>3211</v>
      </c>
      <c r="B132" s="70"/>
      <c r="C132" s="71"/>
      <c r="D132" s="22" t="s">
        <v>43</v>
      </c>
      <c r="E132" s="64">
        <v>409.88</v>
      </c>
      <c r="F132" s="67">
        <v>0</v>
      </c>
      <c r="G132" s="67">
        <v>0</v>
      </c>
      <c r="H132" s="67">
        <v>0</v>
      </c>
      <c r="I132" s="67">
        <v>0</v>
      </c>
    </row>
    <row r="133" spans="1:12" x14ac:dyDescent="0.25">
      <c r="A133" s="69">
        <v>3221</v>
      </c>
      <c r="B133" s="70"/>
      <c r="C133" s="71"/>
      <c r="D133" s="22" t="s">
        <v>195</v>
      </c>
      <c r="E133" s="64">
        <v>161.04</v>
      </c>
      <c r="F133" s="67">
        <v>0</v>
      </c>
      <c r="G133" s="67">
        <v>0</v>
      </c>
      <c r="H133" s="67"/>
      <c r="I133" s="67"/>
    </row>
    <row r="134" spans="1:12" x14ac:dyDescent="0.25">
      <c r="A134" s="69">
        <v>3236</v>
      </c>
      <c r="B134" s="70"/>
      <c r="C134" s="71"/>
      <c r="D134" s="22" t="s">
        <v>56</v>
      </c>
      <c r="E134" s="64">
        <v>940.34</v>
      </c>
      <c r="F134" s="67">
        <v>0</v>
      </c>
      <c r="G134" s="67">
        <v>0</v>
      </c>
      <c r="H134" s="67"/>
      <c r="I134" s="67"/>
    </row>
    <row r="135" spans="1:12" x14ac:dyDescent="0.25">
      <c r="A135" s="218">
        <v>3295</v>
      </c>
      <c r="B135" s="247"/>
      <c r="C135" s="248"/>
      <c r="D135" s="22" t="s">
        <v>63</v>
      </c>
      <c r="E135" s="64">
        <v>1567.8</v>
      </c>
      <c r="F135" s="67">
        <f>15000/7.5345</f>
        <v>1990.8421262193906</v>
      </c>
      <c r="G135" s="67">
        <v>1300</v>
      </c>
      <c r="H135" s="67">
        <v>1300</v>
      </c>
      <c r="I135" s="67">
        <v>1300</v>
      </c>
    </row>
    <row r="136" spans="1:12" x14ac:dyDescent="0.25">
      <c r="A136" s="69">
        <v>3296</v>
      </c>
      <c r="B136" s="92"/>
      <c r="C136" s="22"/>
      <c r="D136" s="22" t="s">
        <v>149</v>
      </c>
      <c r="E136" s="64">
        <v>507.66</v>
      </c>
      <c r="F136" s="64">
        <f>50000/7.5345</f>
        <v>6636.1404207313026</v>
      </c>
      <c r="G136" s="64">
        <v>1300</v>
      </c>
      <c r="H136" s="64">
        <v>1300</v>
      </c>
      <c r="I136" s="64">
        <v>1300</v>
      </c>
    </row>
    <row r="137" spans="1:12" x14ac:dyDescent="0.25">
      <c r="A137" s="69">
        <v>3299</v>
      </c>
      <c r="B137" s="92"/>
      <c r="C137" s="22"/>
      <c r="D137" s="22" t="s">
        <v>64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</row>
    <row r="138" spans="1:12" x14ac:dyDescent="0.25">
      <c r="A138" s="85">
        <v>34</v>
      </c>
      <c r="B138" s="92"/>
      <c r="C138" s="22"/>
      <c r="D138" s="77" t="s">
        <v>157</v>
      </c>
      <c r="E138" s="60">
        <f>E139</f>
        <v>623.24</v>
      </c>
      <c r="F138" s="60">
        <f t="shared" ref="F138:I138" si="67">F139</f>
        <v>3981.6842524387812</v>
      </c>
      <c r="G138" s="60">
        <f>G139</f>
        <v>1000</v>
      </c>
      <c r="H138" s="60">
        <f t="shared" si="67"/>
        <v>1000</v>
      </c>
      <c r="I138" s="60">
        <f t="shared" si="67"/>
        <v>1000</v>
      </c>
    </row>
    <row r="139" spans="1:12" x14ac:dyDescent="0.25">
      <c r="A139" s="69">
        <v>3433</v>
      </c>
      <c r="B139" s="92"/>
      <c r="C139" s="22"/>
      <c r="D139" s="22" t="s">
        <v>80</v>
      </c>
      <c r="E139" s="64">
        <v>623.24</v>
      </c>
      <c r="F139" s="64">
        <f>30000/7.5345</f>
        <v>3981.6842524387812</v>
      </c>
      <c r="G139" s="64">
        <v>1000</v>
      </c>
      <c r="H139" s="64">
        <v>1000</v>
      </c>
      <c r="I139" s="64">
        <v>1000</v>
      </c>
    </row>
    <row r="140" spans="1:12" x14ac:dyDescent="0.25">
      <c r="A140" s="85">
        <v>38</v>
      </c>
      <c r="B140" s="92"/>
      <c r="C140" s="22"/>
      <c r="D140" s="77" t="s">
        <v>159</v>
      </c>
      <c r="E140" s="60">
        <f>E141</f>
        <v>0</v>
      </c>
      <c r="F140" s="60">
        <f t="shared" ref="F140:I140" si="68">F141</f>
        <v>0</v>
      </c>
      <c r="G140" s="60">
        <f t="shared" si="68"/>
        <v>0</v>
      </c>
      <c r="H140" s="60">
        <f t="shared" si="68"/>
        <v>0</v>
      </c>
      <c r="I140" s="60">
        <f t="shared" si="68"/>
        <v>0</v>
      </c>
    </row>
    <row r="141" spans="1:12" x14ac:dyDescent="0.25">
      <c r="A141" s="69">
        <v>3812</v>
      </c>
      <c r="B141" s="92"/>
      <c r="C141" s="22"/>
      <c r="D141" s="22" t="s">
        <v>194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</row>
    <row r="142" spans="1:12" ht="27" customHeight="1" x14ac:dyDescent="0.25">
      <c r="A142" s="232" t="s">
        <v>91</v>
      </c>
      <c r="B142" s="233"/>
      <c r="C142" s="234"/>
      <c r="D142" s="57" t="s">
        <v>92</v>
      </c>
      <c r="E142" s="89">
        <f>E143</f>
        <v>287.2</v>
      </c>
      <c r="F142" s="89">
        <f t="shared" ref="F142:I142" si="69">F143</f>
        <v>663.61404207313024</v>
      </c>
      <c r="G142" s="89">
        <f>G143</f>
        <v>1000</v>
      </c>
      <c r="H142" s="89">
        <f t="shared" si="69"/>
        <v>1000</v>
      </c>
      <c r="I142" s="89">
        <f t="shared" si="69"/>
        <v>1000</v>
      </c>
      <c r="L142" s="165"/>
    </row>
    <row r="143" spans="1:12" x14ac:dyDescent="0.25">
      <c r="A143" s="216" t="s">
        <v>89</v>
      </c>
      <c r="B143" s="245"/>
      <c r="C143" s="246"/>
      <c r="D143" s="33" t="s">
        <v>90</v>
      </c>
      <c r="E143" s="62">
        <f>E144</f>
        <v>287.2</v>
      </c>
      <c r="F143" s="62">
        <f t="shared" ref="F143:I143" si="70">F144</f>
        <v>663.61404207313024</v>
      </c>
      <c r="G143" s="62">
        <f>G144</f>
        <v>1000</v>
      </c>
      <c r="H143" s="62">
        <f t="shared" si="70"/>
        <v>1000</v>
      </c>
      <c r="I143" s="62">
        <f t="shared" si="70"/>
        <v>1000</v>
      </c>
    </row>
    <row r="144" spans="1:12" x14ac:dyDescent="0.25">
      <c r="A144" s="85">
        <v>32</v>
      </c>
      <c r="B144" s="92"/>
      <c r="C144" s="22"/>
      <c r="D144" s="77" t="s">
        <v>27</v>
      </c>
      <c r="E144" s="60">
        <f>E145</f>
        <v>287.2</v>
      </c>
      <c r="F144" s="60">
        <f t="shared" ref="F144:I144" si="71">F145</f>
        <v>663.61404207313024</v>
      </c>
      <c r="G144" s="60">
        <f>G145</f>
        <v>1000</v>
      </c>
      <c r="H144" s="60">
        <f t="shared" si="71"/>
        <v>1000</v>
      </c>
      <c r="I144" s="60">
        <f t="shared" si="71"/>
        <v>1000</v>
      </c>
    </row>
    <row r="145" spans="1:12" x14ac:dyDescent="0.25">
      <c r="A145" s="69">
        <v>3299</v>
      </c>
      <c r="B145" s="92"/>
      <c r="C145" s="22"/>
      <c r="D145" s="22" t="s">
        <v>64</v>
      </c>
      <c r="E145" s="64">
        <v>287.2</v>
      </c>
      <c r="F145" s="67">
        <f>5000/7.5345</f>
        <v>663.61404207313024</v>
      </c>
      <c r="G145" s="67">
        <v>1000</v>
      </c>
      <c r="H145" s="67">
        <v>1000</v>
      </c>
      <c r="I145" s="67">
        <v>1000</v>
      </c>
    </row>
    <row r="146" spans="1:12" ht="27.75" customHeight="1" x14ac:dyDescent="0.25">
      <c r="A146" s="232" t="s">
        <v>155</v>
      </c>
      <c r="B146" s="233"/>
      <c r="C146" s="234"/>
      <c r="D146" s="57" t="s">
        <v>152</v>
      </c>
      <c r="E146" s="89">
        <f>SUM(E147+E152)</f>
        <v>1703.6399999999999</v>
      </c>
      <c r="F146" s="89">
        <f t="shared" ref="F146:I146" si="72">SUM(F147+F152)</f>
        <v>0</v>
      </c>
      <c r="G146" s="89">
        <f>G147</f>
        <v>0</v>
      </c>
      <c r="H146" s="89">
        <f t="shared" si="72"/>
        <v>0</v>
      </c>
      <c r="I146" s="89">
        <f t="shared" si="72"/>
        <v>0</v>
      </c>
    </row>
    <row r="147" spans="1:12" x14ac:dyDescent="0.25">
      <c r="A147" s="216" t="s">
        <v>181</v>
      </c>
      <c r="B147" s="245"/>
      <c r="C147" s="246"/>
      <c r="D147" s="33" t="s">
        <v>85</v>
      </c>
      <c r="E147" s="62">
        <f>E148</f>
        <v>663.61</v>
      </c>
      <c r="F147" s="62">
        <f t="shared" ref="F147:I147" si="73">F148</f>
        <v>0</v>
      </c>
      <c r="G147" s="62">
        <f>G148</f>
        <v>0</v>
      </c>
      <c r="H147" s="62">
        <f t="shared" si="73"/>
        <v>0</v>
      </c>
      <c r="I147" s="62">
        <f t="shared" si="73"/>
        <v>0</v>
      </c>
    </row>
    <row r="148" spans="1:12" x14ac:dyDescent="0.25">
      <c r="A148" s="85">
        <v>32</v>
      </c>
      <c r="B148" s="92"/>
      <c r="C148" s="22"/>
      <c r="D148" s="77" t="s">
        <v>27</v>
      </c>
      <c r="E148" s="60">
        <f>E149</f>
        <v>663.61</v>
      </c>
      <c r="F148" s="60">
        <f t="shared" ref="F148:I148" si="74">F149</f>
        <v>0</v>
      </c>
      <c r="G148" s="60">
        <f>G149</f>
        <v>0</v>
      </c>
      <c r="H148" s="60">
        <f t="shared" si="74"/>
        <v>0</v>
      </c>
      <c r="I148" s="60">
        <f t="shared" si="74"/>
        <v>0</v>
      </c>
    </row>
    <row r="149" spans="1:12" x14ac:dyDescent="0.25">
      <c r="A149" s="218">
        <v>3299</v>
      </c>
      <c r="B149" s="247"/>
      <c r="C149" s="248"/>
      <c r="D149" s="22" t="s">
        <v>64</v>
      </c>
      <c r="E149" s="64">
        <v>663.61</v>
      </c>
      <c r="F149" s="67">
        <v>0</v>
      </c>
      <c r="G149" s="67">
        <v>0</v>
      </c>
      <c r="H149" s="67">
        <v>0</v>
      </c>
      <c r="I149" s="67">
        <v>0</v>
      </c>
    </row>
    <row r="150" spans="1:12" x14ac:dyDescent="0.25">
      <c r="A150" s="216" t="s">
        <v>89</v>
      </c>
      <c r="B150" s="245"/>
      <c r="C150" s="246"/>
      <c r="D150" s="33" t="s">
        <v>90</v>
      </c>
      <c r="E150" s="62">
        <f>E151</f>
        <v>1040.03</v>
      </c>
      <c r="F150" s="62">
        <f t="shared" ref="F150:I150" si="75">F151</f>
        <v>0</v>
      </c>
      <c r="G150" s="62">
        <f>G151+G152</f>
        <v>0</v>
      </c>
      <c r="H150" s="62">
        <f t="shared" si="75"/>
        <v>0</v>
      </c>
      <c r="I150" s="62">
        <f t="shared" si="75"/>
        <v>0</v>
      </c>
    </row>
    <row r="151" spans="1:12" x14ac:dyDescent="0.25">
      <c r="A151" s="85">
        <v>32</v>
      </c>
      <c r="B151" s="92"/>
      <c r="C151" s="22"/>
      <c r="D151" s="77" t="s">
        <v>27</v>
      </c>
      <c r="E151" s="99">
        <f>E152</f>
        <v>1040.03</v>
      </c>
      <c r="F151" s="99">
        <f t="shared" ref="F151:I151" si="76">F152</f>
        <v>0</v>
      </c>
      <c r="G151" s="99">
        <v>0</v>
      </c>
      <c r="H151" s="99">
        <f t="shared" si="76"/>
        <v>0</v>
      </c>
      <c r="I151" s="99">
        <f t="shared" si="76"/>
        <v>0</v>
      </c>
    </row>
    <row r="152" spans="1:12" x14ac:dyDescent="0.25">
      <c r="A152" s="218">
        <v>3299</v>
      </c>
      <c r="B152" s="247"/>
      <c r="C152" s="248"/>
      <c r="D152" s="22" t="s">
        <v>64</v>
      </c>
      <c r="E152" s="67">
        <v>1040.03</v>
      </c>
      <c r="F152" s="67">
        <v>0</v>
      </c>
      <c r="G152" s="67">
        <v>0</v>
      </c>
      <c r="H152" s="67">
        <v>0</v>
      </c>
      <c r="I152" s="67">
        <v>0</v>
      </c>
    </row>
    <row r="153" spans="1:12" ht="25.5" customHeight="1" x14ac:dyDescent="0.25">
      <c r="A153" s="232" t="s">
        <v>150</v>
      </c>
      <c r="B153" s="233"/>
      <c r="C153" s="234"/>
      <c r="D153" s="57" t="s">
        <v>151</v>
      </c>
      <c r="E153" s="89">
        <f>SUM(E154+E159)</f>
        <v>0</v>
      </c>
      <c r="F153" s="89">
        <f t="shared" ref="F153:I153" si="77">SUM(F154+F159)</f>
        <v>796.33685048775624</v>
      </c>
      <c r="G153" s="89">
        <f>G154+G157</f>
        <v>1800</v>
      </c>
      <c r="H153" s="89">
        <f t="shared" si="77"/>
        <v>1800</v>
      </c>
      <c r="I153" s="89">
        <f t="shared" si="77"/>
        <v>1800</v>
      </c>
      <c r="L153" s="165"/>
    </row>
    <row r="154" spans="1:12" ht="15" customHeight="1" x14ac:dyDescent="0.25">
      <c r="A154" s="216" t="s">
        <v>181</v>
      </c>
      <c r="B154" s="245"/>
      <c r="C154" s="246"/>
      <c r="D154" s="33" t="s">
        <v>85</v>
      </c>
      <c r="E154" s="62">
        <f>E155</f>
        <v>0</v>
      </c>
      <c r="F154" s="62">
        <f t="shared" ref="F154:I154" si="78">F155</f>
        <v>663.61404207313024</v>
      </c>
      <c r="G154" s="62">
        <f>G155</f>
        <v>1500</v>
      </c>
      <c r="H154" s="62">
        <f t="shared" si="78"/>
        <v>1500</v>
      </c>
      <c r="I154" s="62">
        <f t="shared" si="78"/>
        <v>1500</v>
      </c>
    </row>
    <row r="155" spans="1:12" x14ac:dyDescent="0.25">
      <c r="A155" s="85">
        <v>32</v>
      </c>
      <c r="B155" s="92"/>
      <c r="C155" s="22"/>
      <c r="D155" s="77" t="s">
        <v>27</v>
      </c>
      <c r="E155" s="60">
        <f>E156</f>
        <v>0</v>
      </c>
      <c r="F155" s="60">
        <f t="shared" ref="F155:I155" si="79">F156</f>
        <v>663.61404207313024</v>
      </c>
      <c r="G155" s="60">
        <f>G156</f>
        <v>1500</v>
      </c>
      <c r="H155" s="60">
        <f t="shared" si="79"/>
        <v>1500</v>
      </c>
      <c r="I155" s="60">
        <f t="shared" si="79"/>
        <v>1500</v>
      </c>
    </row>
    <row r="156" spans="1:12" x14ac:dyDescent="0.25">
      <c r="A156" s="218">
        <v>3299</v>
      </c>
      <c r="B156" s="247"/>
      <c r="C156" s="248"/>
      <c r="D156" s="22" t="s">
        <v>64</v>
      </c>
      <c r="E156" s="64">
        <v>0</v>
      </c>
      <c r="F156" s="67">
        <f>5000/7.5345</f>
        <v>663.61404207313024</v>
      </c>
      <c r="G156" s="67">
        <v>1500</v>
      </c>
      <c r="H156" s="67">
        <v>1500</v>
      </c>
      <c r="I156" s="67">
        <v>1500</v>
      </c>
    </row>
    <row r="157" spans="1:12" ht="15" customHeight="1" x14ac:dyDescent="0.25">
      <c r="A157" s="216" t="s">
        <v>89</v>
      </c>
      <c r="B157" s="245"/>
      <c r="C157" s="246"/>
      <c r="D157" s="33" t="s">
        <v>90</v>
      </c>
      <c r="E157" s="62">
        <f>E158</f>
        <v>0</v>
      </c>
      <c r="F157" s="62">
        <f t="shared" ref="F157:I157" si="80">F158</f>
        <v>132.72280841462606</v>
      </c>
      <c r="G157" s="62">
        <f>G158</f>
        <v>300</v>
      </c>
      <c r="H157" s="62">
        <f t="shared" si="80"/>
        <v>300</v>
      </c>
      <c r="I157" s="62">
        <f t="shared" si="80"/>
        <v>300</v>
      </c>
    </row>
    <row r="158" spans="1:12" x14ac:dyDescent="0.25">
      <c r="A158" s="85">
        <v>32</v>
      </c>
      <c r="B158" s="92"/>
      <c r="C158" s="22"/>
      <c r="D158" s="77" t="s">
        <v>27</v>
      </c>
      <c r="E158" s="60">
        <f>E159</f>
        <v>0</v>
      </c>
      <c r="F158" s="60">
        <f t="shared" ref="F158:I158" si="81">F159</f>
        <v>132.72280841462606</v>
      </c>
      <c r="G158" s="60">
        <f>G159</f>
        <v>300</v>
      </c>
      <c r="H158" s="60">
        <f t="shared" si="81"/>
        <v>300</v>
      </c>
      <c r="I158" s="60">
        <f t="shared" si="81"/>
        <v>300</v>
      </c>
    </row>
    <row r="159" spans="1:12" x14ac:dyDescent="0.25">
      <c r="A159" s="218">
        <v>3299</v>
      </c>
      <c r="B159" s="247"/>
      <c r="C159" s="248"/>
      <c r="D159" s="22" t="s">
        <v>64</v>
      </c>
      <c r="E159" s="64">
        <v>0</v>
      </c>
      <c r="F159" s="67">
        <f>1000/7.5345</f>
        <v>132.72280841462606</v>
      </c>
      <c r="G159" s="67">
        <v>300</v>
      </c>
      <c r="H159" s="67">
        <v>300</v>
      </c>
      <c r="I159" s="67">
        <v>300</v>
      </c>
    </row>
    <row r="160" spans="1:12" x14ac:dyDescent="0.25">
      <c r="A160" s="69"/>
      <c r="B160" s="92"/>
      <c r="C160" s="22"/>
      <c r="D160" s="22"/>
      <c r="E160" s="64"/>
      <c r="F160" s="64"/>
      <c r="G160" s="64"/>
      <c r="H160" s="64"/>
      <c r="I160" s="64"/>
    </row>
    <row r="161" spans="1:12" ht="28.5" customHeight="1" x14ac:dyDescent="0.25">
      <c r="A161" s="232" t="s">
        <v>154</v>
      </c>
      <c r="B161" s="233"/>
      <c r="C161" s="234"/>
      <c r="D161" s="57" t="s">
        <v>93</v>
      </c>
      <c r="E161" s="89">
        <f>E163</f>
        <v>0</v>
      </c>
      <c r="F161" s="89">
        <f t="shared" ref="F161:I161" si="82">F163</f>
        <v>1194.5052757316344</v>
      </c>
      <c r="G161" s="89">
        <f>G162</f>
        <v>2000</v>
      </c>
      <c r="H161" s="89">
        <f t="shared" si="82"/>
        <v>2000</v>
      </c>
      <c r="I161" s="89">
        <f t="shared" si="82"/>
        <v>2000</v>
      </c>
      <c r="L161" s="165"/>
    </row>
    <row r="162" spans="1:12" x14ac:dyDescent="0.25">
      <c r="A162" s="216" t="s">
        <v>94</v>
      </c>
      <c r="B162" s="245"/>
      <c r="C162" s="246"/>
      <c r="D162" s="33" t="s">
        <v>95</v>
      </c>
      <c r="E162" s="62">
        <f>E164</f>
        <v>0</v>
      </c>
      <c r="F162" s="62">
        <f>F164</f>
        <v>1194.5052757316344</v>
      </c>
      <c r="G162" s="62">
        <f>G163</f>
        <v>2000</v>
      </c>
      <c r="H162" s="62">
        <f>H164</f>
        <v>2000</v>
      </c>
      <c r="I162" s="62">
        <f>I164</f>
        <v>2000</v>
      </c>
    </row>
    <row r="163" spans="1:12" x14ac:dyDescent="0.25">
      <c r="A163" s="85">
        <v>32</v>
      </c>
      <c r="B163" s="92"/>
      <c r="C163" s="22"/>
      <c r="D163" s="77" t="s">
        <v>27</v>
      </c>
      <c r="E163" s="60">
        <f>E164</f>
        <v>0</v>
      </c>
      <c r="F163" s="60">
        <f t="shared" ref="F163:I163" si="83">F164</f>
        <v>1194.5052757316344</v>
      </c>
      <c r="G163" s="60">
        <f t="shared" si="83"/>
        <v>2000</v>
      </c>
      <c r="H163" s="60">
        <f t="shared" si="83"/>
        <v>2000</v>
      </c>
      <c r="I163" s="60">
        <f t="shared" si="83"/>
        <v>2000</v>
      </c>
    </row>
    <row r="164" spans="1:12" x14ac:dyDescent="0.25">
      <c r="A164" s="218">
        <v>3299</v>
      </c>
      <c r="B164" s="219"/>
      <c r="C164" s="220"/>
      <c r="D164" s="22" t="s">
        <v>64</v>
      </c>
      <c r="E164" s="64">
        <v>0</v>
      </c>
      <c r="F164" s="67">
        <f t="shared" ref="F164" si="84">9000/7.5345</f>
        <v>1194.5052757316344</v>
      </c>
      <c r="G164" s="67">
        <v>2000</v>
      </c>
      <c r="H164" s="67">
        <v>2000</v>
      </c>
      <c r="I164" s="67">
        <v>2000</v>
      </c>
    </row>
    <row r="165" spans="1:12" ht="30" customHeight="1" x14ac:dyDescent="0.25">
      <c r="A165" s="232" t="s">
        <v>200</v>
      </c>
      <c r="B165" s="233"/>
      <c r="C165" s="234"/>
      <c r="D165" s="57" t="s">
        <v>96</v>
      </c>
      <c r="E165" s="89">
        <f>E166+E169</f>
        <v>0</v>
      </c>
      <c r="F165" s="89">
        <f t="shared" ref="F165:I165" si="85">F166+F169</f>
        <v>132.72280841462606</v>
      </c>
      <c r="G165" s="89">
        <f>G166+G169</f>
        <v>2000</v>
      </c>
      <c r="H165" s="89">
        <f t="shared" si="85"/>
        <v>2000</v>
      </c>
      <c r="I165" s="89">
        <f t="shared" si="85"/>
        <v>2000</v>
      </c>
      <c r="L165" s="165"/>
    </row>
    <row r="166" spans="1:12" x14ac:dyDescent="0.25">
      <c r="A166" s="216" t="s">
        <v>77</v>
      </c>
      <c r="B166" s="245"/>
      <c r="C166" s="246"/>
      <c r="D166" s="33" t="s">
        <v>78</v>
      </c>
      <c r="E166" s="62">
        <f>E168</f>
        <v>0</v>
      </c>
      <c r="F166" s="62">
        <f t="shared" ref="F166:I166" si="86">F168</f>
        <v>132.72280841462606</v>
      </c>
      <c r="G166" s="62">
        <f>G167</f>
        <v>100</v>
      </c>
      <c r="H166" s="62">
        <f t="shared" si="86"/>
        <v>100</v>
      </c>
      <c r="I166" s="62">
        <f t="shared" si="86"/>
        <v>100</v>
      </c>
    </row>
    <row r="167" spans="1:12" x14ac:dyDescent="0.25">
      <c r="A167" s="85">
        <v>32</v>
      </c>
      <c r="B167" s="92"/>
      <c r="C167" s="22"/>
      <c r="D167" s="77" t="s">
        <v>27</v>
      </c>
      <c r="E167" s="60">
        <f>E168</f>
        <v>0</v>
      </c>
      <c r="F167" s="60">
        <f t="shared" ref="F167:I167" si="87">F168</f>
        <v>132.72280841462606</v>
      </c>
      <c r="G167" s="60">
        <f t="shared" si="87"/>
        <v>100</v>
      </c>
      <c r="H167" s="60">
        <f t="shared" si="87"/>
        <v>100</v>
      </c>
      <c r="I167" s="60">
        <f t="shared" si="87"/>
        <v>100</v>
      </c>
    </row>
    <row r="168" spans="1:12" x14ac:dyDescent="0.25">
      <c r="A168" s="218">
        <v>3299</v>
      </c>
      <c r="B168" s="219"/>
      <c r="C168" s="220"/>
      <c r="D168" s="22" t="s">
        <v>64</v>
      </c>
      <c r="E168" s="64">
        <v>0</v>
      </c>
      <c r="F168" s="67">
        <f t="shared" ref="F168" si="88">1000/7.5345</f>
        <v>132.72280841462606</v>
      </c>
      <c r="G168" s="67">
        <v>100</v>
      </c>
      <c r="H168" s="67">
        <v>100</v>
      </c>
      <c r="I168" s="67">
        <v>100</v>
      </c>
    </row>
    <row r="169" spans="1:12" x14ac:dyDescent="0.25">
      <c r="A169" s="216" t="s">
        <v>79</v>
      </c>
      <c r="B169" s="245"/>
      <c r="C169" s="246"/>
      <c r="D169" s="33" t="s">
        <v>97</v>
      </c>
      <c r="E169" s="62">
        <f>E170</f>
        <v>0</v>
      </c>
      <c r="F169" s="62">
        <f t="shared" ref="F169:I170" si="89">F170</f>
        <v>0</v>
      </c>
      <c r="G169" s="62">
        <f>G170</f>
        <v>1900</v>
      </c>
      <c r="H169" s="62">
        <f>H170</f>
        <v>1900</v>
      </c>
      <c r="I169" s="62">
        <f>I170</f>
        <v>1900</v>
      </c>
    </row>
    <row r="170" spans="1:12" x14ac:dyDescent="0.25">
      <c r="A170" s="85">
        <v>32</v>
      </c>
      <c r="B170" s="92"/>
      <c r="C170" s="22"/>
      <c r="D170" s="77" t="s">
        <v>27</v>
      </c>
      <c r="E170" s="60">
        <f>E171</f>
        <v>0</v>
      </c>
      <c r="F170" s="60">
        <f t="shared" si="89"/>
        <v>0</v>
      </c>
      <c r="G170" s="60">
        <f t="shared" si="89"/>
        <v>1900</v>
      </c>
      <c r="H170" s="60">
        <f t="shared" si="89"/>
        <v>1900</v>
      </c>
      <c r="I170" s="60">
        <f t="shared" si="89"/>
        <v>1900</v>
      </c>
    </row>
    <row r="171" spans="1:12" x14ac:dyDescent="0.25">
      <c r="A171" s="218">
        <v>3299</v>
      </c>
      <c r="B171" s="219"/>
      <c r="C171" s="220"/>
      <c r="D171" s="22" t="s">
        <v>64</v>
      </c>
      <c r="E171" s="64">
        <v>0</v>
      </c>
      <c r="F171" s="67">
        <v>0</v>
      </c>
      <c r="G171" s="67">
        <v>1900</v>
      </c>
      <c r="H171" s="67">
        <v>1900</v>
      </c>
      <c r="I171" s="67">
        <v>1900</v>
      </c>
    </row>
    <row r="172" spans="1:12" ht="27.75" customHeight="1" x14ac:dyDescent="0.25">
      <c r="A172" s="232" t="s">
        <v>138</v>
      </c>
      <c r="B172" s="233"/>
      <c r="C172" s="234"/>
      <c r="D172" s="57" t="s">
        <v>98</v>
      </c>
      <c r="E172" s="89">
        <f>E173+E178+E183</f>
        <v>530.89</v>
      </c>
      <c r="F172" s="89">
        <f t="shared" ref="F172:I172" si="90">F173+F178+F183</f>
        <v>1964.2975645364659</v>
      </c>
      <c r="G172" s="89">
        <f t="shared" si="90"/>
        <v>1850</v>
      </c>
      <c r="H172" s="89">
        <f t="shared" si="90"/>
        <v>500</v>
      </c>
      <c r="I172" s="89">
        <f t="shared" si="90"/>
        <v>500</v>
      </c>
      <c r="L172" s="166"/>
    </row>
    <row r="173" spans="1:12" x14ac:dyDescent="0.25">
      <c r="A173" s="216" t="s">
        <v>77</v>
      </c>
      <c r="B173" s="245"/>
      <c r="C173" s="246"/>
      <c r="D173" s="33" t="s">
        <v>78</v>
      </c>
      <c r="E173" s="62">
        <f>E174</f>
        <v>0</v>
      </c>
      <c r="F173" s="62">
        <f t="shared" ref="F173:I173" si="91">F174</f>
        <v>637.06948039020506</v>
      </c>
      <c r="G173" s="62">
        <f t="shared" si="91"/>
        <v>500</v>
      </c>
      <c r="H173" s="62">
        <f t="shared" si="91"/>
        <v>500</v>
      </c>
      <c r="I173" s="62">
        <f t="shared" si="91"/>
        <v>500</v>
      </c>
    </row>
    <row r="174" spans="1:12" ht="25.5" x14ac:dyDescent="0.25">
      <c r="A174" s="85">
        <v>42</v>
      </c>
      <c r="B174" s="92"/>
      <c r="C174" s="22"/>
      <c r="D174" s="77" t="s">
        <v>158</v>
      </c>
      <c r="E174" s="60">
        <f>SUM(E175:E177)</f>
        <v>0</v>
      </c>
      <c r="F174" s="60">
        <f>SUM(F175:F177)</f>
        <v>637.06948039020506</v>
      </c>
      <c r="G174" s="60">
        <f t="shared" ref="G174:I174" si="92">SUM(G175:G177)</f>
        <v>500</v>
      </c>
      <c r="H174" s="60">
        <f t="shared" si="92"/>
        <v>500</v>
      </c>
      <c r="I174" s="60">
        <f t="shared" si="92"/>
        <v>500</v>
      </c>
    </row>
    <row r="175" spans="1:12" x14ac:dyDescent="0.25">
      <c r="A175" s="218">
        <v>4221</v>
      </c>
      <c r="B175" s="219"/>
      <c r="C175" s="220"/>
      <c r="D175" s="22" t="s">
        <v>99</v>
      </c>
      <c r="E175" s="64">
        <v>0</v>
      </c>
      <c r="F175" s="67">
        <v>0</v>
      </c>
      <c r="G175" s="67">
        <v>0</v>
      </c>
      <c r="H175" s="67">
        <v>0</v>
      </c>
      <c r="I175" s="67">
        <v>0</v>
      </c>
    </row>
    <row r="176" spans="1:12" x14ac:dyDescent="0.25">
      <c r="A176" s="218">
        <v>4227</v>
      </c>
      <c r="B176" s="219"/>
      <c r="C176" s="220"/>
      <c r="D176" s="22" t="s">
        <v>108</v>
      </c>
      <c r="E176" s="64">
        <v>0</v>
      </c>
      <c r="F176" s="67">
        <f t="shared" ref="F176" si="93">2000/7.5345</f>
        <v>265.44561682925212</v>
      </c>
      <c r="G176" s="67">
        <v>400</v>
      </c>
      <c r="H176" s="67">
        <v>400</v>
      </c>
      <c r="I176" s="67">
        <v>400</v>
      </c>
    </row>
    <row r="177" spans="1:12" x14ac:dyDescent="0.25">
      <c r="A177" s="218">
        <v>4241</v>
      </c>
      <c r="B177" s="219"/>
      <c r="C177" s="220"/>
      <c r="D177" s="22" t="s">
        <v>100</v>
      </c>
      <c r="E177" s="64">
        <v>0</v>
      </c>
      <c r="F177" s="67">
        <f t="shared" ref="F177" si="94">2800/7.5345</f>
        <v>371.62386356095294</v>
      </c>
      <c r="G177" s="67">
        <v>100</v>
      </c>
      <c r="H177" s="67">
        <v>100</v>
      </c>
      <c r="I177" s="67">
        <v>100</v>
      </c>
    </row>
    <row r="178" spans="1:12" x14ac:dyDescent="0.25">
      <c r="A178" s="216" t="s">
        <v>139</v>
      </c>
      <c r="B178" s="245"/>
      <c r="C178" s="246"/>
      <c r="D178" s="33" t="s">
        <v>140</v>
      </c>
      <c r="E178" s="65">
        <f>E179</f>
        <v>0</v>
      </c>
      <c r="F178" s="62">
        <f t="shared" ref="F178:I178" si="95">F179</f>
        <v>1327.2280841462607</v>
      </c>
      <c r="G178" s="65">
        <f t="shared" si="95"/>
        <v>1350</v>
      </c>
      <c r="H178" s="65">
        <f t="shared" si="95"/>
        <v>0</v>
      </c>
      <c r="I178" s="65">
        <f t="shared" si="95"/>
        <v>0</v>
      </c>
    </row>
    <row r="179" spans="1:12" ht="25.5" x14ac:dyDescent="0.25">
      <c r="A179" s="85">
        <v>42</v>
      </c>
      <c r="B179" s="92"/>
      <c r="C179" s="22"/>
      <c r="D179" s="77" t="s">
        <v>158</v>
      </c>
      <c r="E179" s="60">
        <f>SUM(E180:E182)</f>
        <v>0</v>
      </c>
      <c r="F179" s="60">
        <f t="shared" ref="F179:I179" si="96">SUM(F180:F182)</f>
        <v>1327.2280841462607</v>
      </c>
      <c r="G179" s="60">
        <f t="shared" si="96"/>
        <v>1350</v>
      </c>
      <c r="H179" s="60">
        <f t="shared" si="96"/>
        <v>0</v>
      </c>
      <c r="I179" s="60">
        <f t="shared" si="96"/>
        <v>0</v>
      </c>
    </row>
    <row r="180" spans="1:12" x14ac:dyDescent="0.25">
      <c r="A180" s="218">
        <v>4221</v>
      </c>
      <c r="B180" s="219"/>
      <c r="C180" s="220"/>
      <c r="D180" s="22" t="s">
        <v>99</v>
      </c>
      <c r="E180" s="64">
        <v>0</v>
      </c>
      <c r="F180" s="67">
        <f t="shared" ref="F180:F181" si="97">4000/7.5345</f>
        <v>530.89123365850423</v>
      </c>
      <c r="G180" s="67">
        <v>600</v>
      </c>
      <c r="H180" s="67">
        <v>0</v>
      </c>
      <c r="I180" s="67">
        <v>0</v>
      </c>
    </row>
    <row r="181" spans="1:12" ht="15.75" customHeight="1" x14ac:dyDescent="0.25">
      <c r="A181" s="218">
        <v>4227</v>
      </c>
      <c r="B181" s="219"/>
      <c r="C181" s="220"/>
      <c r="D181" s="22" t="s">
        <v>108</v>
      </c>
      <c r="E181" s="64">
        <v>0</v>
      </c>
      <c r="F181" s="67">
        <f t="shared" si="97"/>
        <v>530.89123365850423</v>
      </c>
      <c r="G181" s="67">
        <v>500</v>
      </c>
      <c r="H181" s="67">
        <v>0</v>
      </c>
      <c r="I181" s="67">
        <v>0</v>
      </c>
    </row>
    <row r="182" spans="1:12" x14ac:dyDescent="0.25">
      <c r="A182" s="218">
        <v>4241</v>
      </c>
      <c r="B182" s="219"/>
      <c r="C182" s="220"/>
      <c r="D182" s="22" t="s">
        <v>100</v>
      </c>
      <c r="E182" s="64">
        <v>0</v>
      </c>
      <c r="F182" s="67">
        <f t="shared" ref="F182" si="98">2000/7.5345</f>
        <v>265.44561682925212</v>
      </c>
      <c r="G182" s="67">
        <v>250</v>
      </c>
      <c r="H182" s="67">
        <v>0</v>
      </c>
      <c r="I182" s="67">
        <v>0</v>
      </c>
    </row>
    <row r="183" spans="1:12" ht="15" customHeight="1" x14ac:dyDescent="0.25">
      <c r="A183" s="216" t="s">
        <v>79</v>
      </c>
      <c r="B183" s="245"/>
      <c r="C183" s="246"/>
      <c r="D183" s="33" t="s">
        <v>97</v>
      </c>
      <c r="E183" s="62">
        <f>E184</f>
        <v>530.89</v>
      </c>
      <c r="F183" s="62">
        <f t="shared" ref="F183:I183" si="99">F184</f>
        <v>0</v>
      </c>
      <c r="G183" s="62">
        <f t="shared" si="99"/>
        <v>0</v>
      </c>
      <c r="H183" s="62">
        <f t="shared" si="99"/>
        <v>0</v>
      </c>
      <c r="I183" s="62">
        <f t="shared" si="99"/>
        <v>0</v>
      </c>
    </row>
    <row r="184" spans="1:12" ht="25.5" x14ac:dyDescent="0.25">
      <c r="A184" s="69">
        <v>42</v>
      </c>
      <c r="B184" s="70"/>
      <c r="C184" s="71"/>
      <c r="D184" s="77" t="s">
        <v>196</v>
      </c>
      <c r="E184" s="60">
        <f>E185</f>
        <v>530.89</v>
      </c>
      <c r="F184" s="60">
        <f t="shared" ref="F184:I184" si="100">F185</f>
        <v>0</v>
      </c>
      <c r="G184" s="60">
        <f t="shared" si="100"/>
        <v>0</v>
      </c>
      <c r="H184" s="60">
        <f t="shared" si="100"/>
        <v>0</v>
      </c>
      <c r="I184" s="60">
        <f t="shared" si="100"/>
        <v>0</v>
      </c>
    </row>
    <row r="185" spans="1:12" x14ac:dyDescent="0.25">
      <c r="A185" s="69">
        <v>4241</v>
      </c>
      <c r="B185" s="70"/>
      <c r="C185" s="71"/>
      <c r="D185" s="22" t="s">
        <v>100</v>
      </c>
      <c r="E185" s="64">
        <v>530.89</v>
      </c>
      <c r="F185" s="67">
        <v>0</v>
      </c>
      <c r="G185" s="67">
        <v>0</v>
      </c>
      <c r="H185" s="67">
        <v>0</v>
      </c>
      <c r="I185" s="67">
        <v>0</v>
      </c>
    </row>
    <row r="186" spans="1:12" ht="28.5" customHeight="1" x14ac:dyDescent="0.25">
      <c r="A186" s="232" t="s">
        <v>141</v>
      </c>
      <c r="B186" s="233"/>
      <c r="C186" s="234"/>
      <c r="D186" s="57" t="s">
        <v>142</v>
      </c>
      <c r="E186" s="89">
        <f>E187</f>
        <v>10909.75</v>
      </c>
      <c r="F186" s="89">
        <f t="shared" ref="F186:G186" si="101">F187</f>
        <v>18581.193178047648</v>
      </c>
      <c r="G186" s="89">
        <f t="shared" si="101"/>
        <v>13000</v>
      </c>
      <c r="H186" s="100">
        <f t="shared" ref="H186:I186" si="102">H187</f>
        <v>13000</v>
      </c>
      <c r="I186" s="100">
        <f t="shared" si="102"/>
        <v>13000</v>
      </c>
      <c r="L186" s="166"/>
    </row>
    <row r="187" spans="1:12" x14ac:dyDescent="0.25">
      <c r="A187" s="216" t="s">
        <v>79</v>
      </c>
      <c r="B187" s="245"/>
      <c r="C187" s="246"/>
      <c r="D187" s="33" t="s">
        <v>97</v>
      </c>
      <c r="E187" s="62">
        <f>E188</f>
        <v>10909.75</v>
      </c>
      <c r="F187" s="62">
        <f t="shared" ref="F187:G187" si="103">F188</f>
        <v>18581.193178047648</v>
      </c>
      <c r="G187" s="62">
        <f t="shared" si="103"/>
        <v>13000</v>
      </c>
      <c r="H187" s="62">
        <f t="shared" ref="F187:I188" si="104">H188</f>
        <v>13000</v>
      </c>
      <c r="I187" s="62">
        <f t="shared" si="104"/>
        <v>13000</v>
      </c>
    </row>
    <row r="188" spans="1:12" x14ac:dyDescent="0.25">
      <c r="A188" s="85">
        <v>37</v>
      </c>
      <c r="B188" s="92"/>
      <c r="C188" s="22"/>
      <c r="D188" s="77" t="s">
        <v>143</v>
      </c>
      <c r="E188" s="60">
        <f>E189</f>
        <v>10909.75</v>
      </c>
      <c r="F188" s="60">
        <f t="shared" si="104"/>
        <v>18581.193178047648</v>
      </c>
      <c r="G188" s="60">
        <f t="shared" si="104"/>
        <v>13000</v>
      </c>
      <c r="H188" s="60">
        <f t="shared" ref="H188:I188" si="105">H189</f>
        <v>13000</v>
      </c>
      <c r="I188" s="60">
        <f t="shared" si="105"/>
        <v>13000</v>
      </c>
    </row>
    <row r="189" spans="1:12" ht="17.25" customHeight="1" x14ac:dyDescent="0.25">
      <c r="A189" s="218">
        <v>3722</v>
      </c>
      <c r="B189" s="219"/>
      <c r="C189" s="220"/>
      <c r="D189" s="22" t="s">
        <v>127</v>
      </c>
      <c r="E189" s="64">
        <v>10909.75</v>
      </c>
      <c r="F189" s="67">
        <f>140000/7.5345</f>
        <v>18581.193178047648</v>
      </c>
      <c r="G189" s="67">
        <v>13000</v>
      </c>
      <c r="H189" s="67">
        <v>13000</v>
      </c>
      <c r="I189" s="67">
        <v>13000</v>
      </c>
    </row>
    <row r="190" spans="1:12" ht="25.5" x14ac:dyDescent="0.25">
      <c r="A190" s="232" t="s">
        <v>144</v>
      </c>
      <c r="B190" s="233"/>
      <c r="C190" s="234"/>
      <c r="D190" s="57" t="s">
        <v>111</v>
      </c>
      <c r="E190" s="89">
        <f>E191</f>
        <v>28236.35</v>
      </c>
      <c r="F190" s="89">
        <f t="shared" ref="F190:G190" si="106">F191</f>
        <v>31588.028402680997</v>
      </c>
      <c r="G190" s="89">
        <f t="shared" si="106"/>
        <v>5000</v>
      </c>
      <c r="H190" s="89">
        <f>H191</f>
        <v>5000</v>
      </c>
      <c r="I190" s="89">
        <f>I191</f>
        <v>5000</v>
      </c>
    </row>
    <row r="191" spans="1:12" x14ac:dyDescent="0.25">
      <c r="A191" s="216" t="s">
        <v>109</v>
      </c>
      <c r="B191" s="245"/>
      <c r="C191" s="246"/>
      <c r="D191" s="33" t="s">
        <v>110</v>
      </c>
      <c r="E191" s="62">
        <f>SUM(E192+E196)</f>
        <v>28236.35</v>
      </c>
      <c r="F191" s="62">
        <f t="shared" ref="F191:G191" si="107">SUM(F192+F196)</f>
        <v>31588.028402680997</v>
      </c>
      <c r="G191" s="62">
        <f t="shared" si="107"/>
        <v>5000</v>
      </c>
      <c r="H191" s="62">
        <f>H192+H196</f>
        <v>5000</v>
      </c>
      <c r="I191" s="62">
        <f>I192+I196</f>
        <v>5000</v>
      </c>
    </row>
    <row r="192" spans="1:12" x14ac:dyDescent="0.25">
      <c r="A192" s="85">
        <v>31</v>
      </c>
      <c r="B192" s="92"/>
      <c r="C192" s="22"/>
      <c r="D192" s="77" t="s">
        <v>17</v>
      </c>
      <c r="E192" s="60">
        <f>SUM(E193:E195)</f>
        <v>21670.559999999998</v>
      </c>
      <c r="F192" s="60">
        <f t="shared" ref="F192:G192" si="108">SUM(F193:F195)</f>
        <v>25615.502024022826</v>
      </c>
      <c r="G192" s="60">
        <f t="shared" si="108"/>
        <v>3100</v>
      </c>
      <c r="H192" s="60">
        <f>H193+H194+H195</f>
        <v>3100</v>
      </c>
      <c r="I192" s="60">
        <f>I193+I194+I195</f>
        <v>3100</v>
      </c>
    </row>
    <row r="193" spans="1:13" x14ac:dyDescent="0.25">
      <c r="A193" s="218">
        <v>3111</v>
      </c>
      <c r="B193" s="219"/>
      <c r="C193" s="220"/>
      <c r="D193" s="22" t="s">
        <v>83</v>
      </c>
      <c r="E193" s="64">
        <v>17775.310000000001</v>
      </c>
      <c r="F193" s="67">
        <f t="shared" ref="F193" si="109">160000/7.5345</f>
        <v>21235.649346340168</v>
      </c>
      <c r="G193" s="67">
        <v>2500</v>
      </c>
      <c r="H193" s="67">
        <v>2500</v>
      </c>
      <c r="I193" s="67">
        <v>2500</v>
      </c>
    </row>
    <row r="194" spans="1:13" x14ac:dyDescent="0.25">
      <c r="A194" s="69">
        <v>3121</v>
      </c>
      <c r="B194" s="70"/>
      <c r="C194" s="71"/>
      <c r="D194" s="22" t="s">
        <v>86</v>
      </c>
      <c r="E194" s="64">
        <v>341.26</v>
      </c>
      <c r="F194" s="67">
        <f t="shared" ref="F194" si="110">3000/7.5345</f>
        <v>398.16842524387812</v>
      </c>
      <c r="G194" s="67">
        <v>100</v>
      </c>
      <c r="H194" s="67">
        <v>100</v>
      </c>
      <c r="I194" s="67">
        <v>100</v>
      </c>
    </row>
    <row r="195" spans="1:13" ht="26.25" customHeight="1" x14ac:dyDescent="0.25">
      <c r="A195" s="218">
        <v>3132</v>
      </c>
      <c r="B195" s="219"/>
      <c r="C195" s="220"/>
      <c r="D195" s="22" t="s">
        <v>197</v>
      </c>
      <c r="E195" s="64">
        <v>3553.99</v>
      </c>
      <c r="F195" s="67">
        <f t="shared" ref="F195" si="111">30000/7.5345</f>
        <v>3981.6842524387812</v>
      </c>
      <c r="G195" s="67">
        <v>500</v>
      </c>
      <c r="H195" s="67">
        <v>500</v>
      </c>
      <c r="I195" s="67">
        <v>500</v>
      </c>
    </row>
    <row r="196" spans="1:13" ht="17.25" customHeight="1" x14ac:dyDescent="0.25">
      <c r="A196" s="85">
        <v>32</v>
      </c>
      <c r="B196" s="70"/>
      <c r="C196" s="71"/>
      <c r="D196" s="77" t="s">
        <v>27</v>
      </c>
      <c r="E196" s="60">
        <f>E197+E198+E200</f>
        <v>6565.79</v>
      </c>
      <c r="F196" s="60">
        <f t="shared" ref="F196" si="112">F197+F198+F200</f>
        <v>5972.5263786581718</v>
      </c>
      <c r="G196" s="60">
        <f>G197+G198+G199+G200</f>
        <v>1900</v>
      </c>
      <c r="H196" s="60">
        <f t="shared" ref="H196:I196" si="113">H197+H198+H199+H200</f>
        <v>1900</v>
      </c>
      <c r="I196" s="60">
        <f t="shared" si="113"/>
        <v>1900</v>
      </c>
    </row>
    <row r="197" spans="1:13" x14ac:dyDescent="0.25">
      <c r="A197" s="218">
        <v>3211</v>
      </c>
      <c r="B197" s="219"/>
      <c r="C197" s="220"/>
      <c r="D197" s="22" t="s">
        <v>43</v>
      </c>
      <c r="E197" s="64">
        <v>1952.85</v>
      </c>
      <c r="F197" s="67">
        <f t="shared" ref="F197" si="114">15000/7.5345</f>
        <v>1990.8421262193906</v>
      </c>
      <c r="G197" s="67">
        <v>500</v>
      </c>
      <c r="H197" s="67">
        <v>500</v>
      </c>
      <c r="I197" s="67">
        <v>500</v>
      </c>
    </row>
    <row r="198" spans="1:13" ht="16.5" customHeight="1" x14ac:dyDescent="0.25">
      <c r="A198" s="69">
        <v>3221</v>
      </c>
      <c r="B198" s="70"/>
      <c r="C198" s="71"/>
      <c r="D198" s="22" t="s">
        <v>48</v>
      </c>
      <c r="E198" s="64">
        <v>881.31</v>
      </c>
      <c r="F198" s="67">
        <v>0</v>
      </c>
      <c r="G198" s="67">
        <v>0</v>
      </c>
      <c r="H198" s="67">
        <v>0</v>
      </c>
      <c r="I198" s="67">
        <v>0</v>
      </c>
    </row>
    <row r="199" spans="1:13" x14ac:dyDescent="0.25">
      <c r="A199" s="218">
        <v>3237</v>
      </c>
      <c r="B199" s="219"/>
      <c r="C199" s="220"/>
      <c r="D199" s="22" t="s">
        <v>57</v>
      </c>
      <c r="E199" s="64">
        <v>3731.63</v>
      </c>
      <c r="F199" s="67">
        <f t="shared" ref="F199:F200" si="115">30000/7.5345</f>
        <v>3981.6842524387812</v>
      </c>
      <c r="G199" s="67">
        <v>900</v>
      </c>
      <c r="H199" s="67">
        <v>900</v>
      </c>
      <c r="I199" s="67">
        <v>900</v>
      </c>
    </row>
    <row r="200" spans="1:13" x14ac:dyDescent="0.25">
      <c r="A200" s="218">
        <v>3299</v>
      </c>
      <c r="B200" s="219"/>
      <c r="C200" s="220"/>
      <c r="D200" s="22" t="s">
        <v>64</v>
      </c>
      <c r="E200" s="64">
        <v>3731.63</v>
      </c>
      <c r="F200" s="67">
        <f t="shared" si="115"/>
        <v>3981.6842524387812</v>
      </c>
      <c r="G200" s="67">
        <v>500</v>
      </c>
      <c r="H200" s="67">
        <v>500</v>
      </c>
      <c r="I200" s="67">
        <v>500</v>
      </c>
    </row>
    <row r="201" spans="1:13" x14ac:dyDescent="0.25">
      <c r="K201" s="28"/>
      <c r="L201" s="28"/>
      <c r="M201" s="28"/>
    </row>
    <row r="205" spans="1:13" x14ac:dyDescent="0.25">
      <c r="E205" s="73"/>
    </row>
  </sheetData>
  <mergeCells count="132">
    <mergeCell ref="A183:C183"/>
    <mergeCell ref="A195:C195"/>
    <mergeCell ref="A197:C197"/>
    <mergeCell ref="A200:C200"/>
    <mergeCell ref="A190:C190"/>
    <mergeCell ref="A191:C191"/>
    <mergeCell ref="A193:C193"/>
    <mergeCell ref="A187:C187"/>
    <mergeCell ref="A189:C189"/>
    <mergeCell ref="A186:C186"/>
    <mergeCell ref="A199:C199"/>
    <mergeCell ref="A180:C180"/>
    <mergeCell ref="A181:C181"/>
    <mergeCell ref="A182:C182"/>
    <mergeCell ref="A176:C176"/>
    <mergeCell ref="A177:C177"/>
    <mergeCell ref="A178:C178"/>
    <mergeCell ref="A171:C171"/>
    <mergeCell ref="A172:C172"/>
    <mergeCell ref="A173:C173"/>
    <mergeCell ref="A175:C175"/>
    <mergeCell ref="A164:C164"/>
    <mergeCell ref="A165:C165"/>
    <mergeCell ref="A166:C166"/>
    <mergeCell ref="A168:C168"/>
    <mergeCell ref="A169:C169"/>
    <mergeCell ref="A162:C162"/>
    <mergeCell ref="A135:C135"/>
    <mergeCell ref="A142:C142"/>
    <mergeCell ref="A143:C143"/>
    <mergeCell ref="A156:C156"/>
    <mergeCell ref="A157:C157"/>
    <mergeCell ref="A159:C159"/>
    <mergeCell ref="A122:C122"/>
    <mergeCell ref="A146:C146"/>
    <mergeCell ref="A147:C147"/>
    <mergeCell ref="A149:C149"/>
    <mergeCell ref="A161:C161"/>
    <mergeCell ref="A108:C108"/>
    <mergeCell ref="A110:C110"/>
    <mergeCell ref="A118:C118"/>
    <mergeCell ref="A120:C120"/>
    <mergeCell ref="A123:C123"/>
    <mergeCell ref="A125:C125"/>
    <mergeCell ref="A128:C128"/>
    <mergeCell ref="A129:C129"/>
    <mergeCell ref="A150:C150"/>
    <mergeCell ref="A152:C152"/>
    <mergeCell ref="A153:C153"/>
    <mergeCell ref="A154:C154"/>
    <mergeCell ref="A98:C98"/>
    <mergeCell ref="A100:C100"/>
    <mergeCell ref="A101:C101"/>
    <mergeCell ref="A103:C103"/>
    <mergeCell ref="A106:C106"/>
    <mergeCell ref="A92:C92"/>
    <mergeCell ref="A93:C93"/>
    <mergeCell ref="A95:C95"/>
    <mergeCell ref="A96:C96"/>
    <mergeCell ref="A97:C97"/>
    <mergeCell ref="A80:C80"/>
    <mergeCell ref="A82:C82"/>
    <mergeCell ref="A89:C89"/>
    <mergeCell ref="A90:C90"/>
    <mergeCell ref="A91:C91"/>
    <mergeCell ref="A79:C79"/>
    <mergeCell ref="A83:C83"/>
    <mergeCell ref="A84:C84"/>
    <mergeCell ref="A85:C85"/>
    <mergeCell ref="A87:C87"/>
    <mergeCell ref="A75:C75"/>
    <mergeCell ref="A76:C76"/>
    <mergeCell ref="A70:C70"/>
    <mergeCell ref="A71:C71"/>
    <mergeCell ref="A73:C73"/>
    <mergeCell ref="A74:C74"/>
    <mergeCell ref="A66:C66"/>
    <mergeCell ref="A67:C67"/>
    <mergeCell ref="A69:C69"/>
    <mergeCell ref="A62:C62"/>
    <mergeCell ref="A64:C64"/>
    <mergeCell ref="A65:C65"/>
    <mergeCell ref="A54:C54"/>
    <mergeCell ref="A56:C56"/>
    <mergeCell ref="A57:C57"/>
    <mergeCell ref="A59:C59"/>
    <mergeCell ref="A60:C60"/>
    <mergeCell ref="A48:C48"/>
    <mergeCell ref="A49:C49"/>
    <mergeCell ref="A50:C50"/>
    <mergeCell ref="A52:C52"/>
    <mergeCell ref="A53:C53"/>
    <mergeCell ref="A43:C43"/>
    <mergeCell ref="A44:C44"/>
    <mergeCell ref="A45:C45"/>
    <mergeCell ref="A46:C46"/>
    <mergeCell ref="A47:C47"/>
    <mergeCell ref="A19:C19"/>
    <mergeCell ref="A17:C17"/>
    <mergeCell ref="A38:C38"/>
    <mergeCell ref="A39:C39"/>
    <mergeCell ref="A40:C40"/>
    <mergeCell ref="A41:C41"/>
    <mergeCell ref="A42:C42"/>
    <mergeCell ref="A33:C33"/>
    <mergeCell ref="A35:C35"/>
    <mergeCell ref="A36:C36"/>
    <mergeCell ref="A37:C37"/>
    <mergeCell ref="D17:E17"/>
    <mergeCell ref="A32:C32"/>
    <mergeCell ref="F17:I17"/>
    <mergeCell ref="A9:C9"/>
    <mergeCell ref="A10:C10"/>
    <mergeCell ref="A11:C11"/>
    <mergeCell ref="A12:C12"/>
    <mergeCell ref="A13:C13"/>
    <mergeCell ref="A1:I1"/>
    <mergeCell ref="A3:I3"/>
    <mergeCell ref="A6:C6"/>
    <mergeCell ref="A7:C7"/>
    <mergeCell ref="A8:C8"/>
    <mergeCell ref="A15:C15"/>
    <mergeCell ref="A26:C26"/>
    <mergeCell ref="A27:C27"/>
    <mergeCell ref="A29:C29"/>
    <mergeCell ref="A30:C30"/>
    <mergeCell ref="A31:C31"/>
    <mergeCell ref="A23:C23"/>
    <mergeCell ref="A24:C24"/>
    <mergeCell ref="A25:C25"/>
    <mergeCell ref="A16:C16"/>
    <mergeCell ref="A18:C18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Davor</cp:lastModifiedBy>
  <cp:lastPrinted>2023-10-16T06:06:02Z</cp:lastPrinted>
  <dcterms:created xsi:type="dcterms:W3CDTF">2022-08-12T12:51:27Z</dcterms:created>
  <dcterms:modified xsi:type="dcterms:W3CDTF">2024-01-02T12:27:23Z</dcterms:modified>
</cp:coreProperties>
</file>